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4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<sst xmlns="http://schemas.openxmlformats.org/spreadsheetml/2006/main" count="1996" uniqueCount="1052">
  <si>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</si>
  <si>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</si>
  <si>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</si>
  <si>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</si>
  <si>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</si>
  <si>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</si>
  <si>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</si>
  <si>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</si>
  <si>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</si>
  <si>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</si>
  <si>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</si>
  <si>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</si>
  <si>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</si>
  <si>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</si>
  <si>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</si>
  <si>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</si>
  <si>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</si>
  <si>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</si>
  <si>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</si>
  <si>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</si>
  <si>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</si>
  <si>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</si>
  <si>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</si>
  <si>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</si>
  <si>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</si>
  <si>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</si>
  <si>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</si>
  <si>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</si>
  <si>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</si>
  <si>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</si>
  <si>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</si>
  <si>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</si>
  <si>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</si>
  <si>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</si>
  <si>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</si>
  <si>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</si>
  <si>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</si>
  <si>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</si>
  <si>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</si>
  <si>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</si>
  <si>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</si>
  <si>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</si>
  <si>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</si>
  <si>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</si>
  <si>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</si>
  <si>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</si>
  <si>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</si>
  <si>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</si>
  <si>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</si>
  <si>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</si>
  <si>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</si>
  <si>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</si>
  <si>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</si>
  <si>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</si>
  <si>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</si>
  <si>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</si>
  <si>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</si>
  <si>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</si>
  <si>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</si>
  <si>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</si>
  <si>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</si>
  <si>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</si>
  <si>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</si>
  <si>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</si>
  <si>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</si>
  <si>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</si>
  <si>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</si>
  <si>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</si>
  <si>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</si>
  <si>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</si>
  <si>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</si>
  <si>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</si>
  <si>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</si>
  <si>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</si>
  <si>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</si>
  <si>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</si>
  <si>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</si>
  <si>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</si>
  <si>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</si>
  <si>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</si>
  <si>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</si>
  <si>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</si>
  <si>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</si>
  <si>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</si>
  <si>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</si>
  <si>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</si>
  <si>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</si>
  <si>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</si>
  <si>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</si>
  <si>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</si>
  <si>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</si>
  <si>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</si>
  <si>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</si>
  <si>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</si>
  <si>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</si>
  <si>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</si>
  <si>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Община Садово</t>
  </si>
  <si>
    <t>6613</t>
  </si>
  <si>
    <t>b849</t>
  </si>
  <si>
    <t>c731</t>
  </si>
  <si>
    <t>c1035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</si>
  <si>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</si>
  <si>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</si>
  <si>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</si>
  <si>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</si>
  <si>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</si>
  <si>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</si>
  <si>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</si>
  <si>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</si>
  <si>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</si>
  <si>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</si>
  <si>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</si>
  <si>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</si>
  <si>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</si>
  <si>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</si>
  <si>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</si>
  <si>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</si>
  <si>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</si>
  <si>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</si>
  <si>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</si>
  <si>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</si>
  <si>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</si>
  <si>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</si>
  <si>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</si>
  <si>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</si>
  <si>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</si>
  <si>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</si>
  <si>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</si>
  <si>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</si>
  <si>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</si>
  <si>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</si>
  <si>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</si>
  <si>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</si>
  <si>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</si>
  <si>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</si>
  <si>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</si>
  <si>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</si>
  <si>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</si>
  <si>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</si>
  <si>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</si>
  <si>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</si>
  <si>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</si>
  <si>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</si>
  <si>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</si>
  <si>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</si>
  <si>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</si>
  <si>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</si>
  <si>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</si>
  <si>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</si>
  <si>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</si>
  <si>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</si>
  <si>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</si>
  <si>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</si>
  <si>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</si>
  <si>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</si>
  <si>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</si>
  <si>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</si>
  <si>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</si>
  <si>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</si>
  <si>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</si>
  <si>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</si>
  <si>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</si>
  <si>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</si>
  <si>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</si>
  <si>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</si>
  <si>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</si>
  <si>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</si>
  <si>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</si>
  <si>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</si>
  <si>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</si>
  <si>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</si>
  <si>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</si>
  <si>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</si>
  <si>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</si>
  <si>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</si>
  <si>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</si>
  <si>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</si>
  <si>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</si>
  <si>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</si>
  <si>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</si>
  <si>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</si>
  <si>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</si>
  <si>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</si>
  <si>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</si>
  <si>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</si>
  <si>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</si>
  <si>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</si>
  <si>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</si>
  <si>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</si>
  <si>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</si>
  <si>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</si>
  <si>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</si>
  <si>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</si>
  <si>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</si>
  <si>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</si>
  <si>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</si>
  <si>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</si>
  <si>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</si>
  <si>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</si>
  <si>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</si>
  <si>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</si>
  <si>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</si>
  <si>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</si>
  <si>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</si>
  <si>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</si>
  <si>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</si>
  <si>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</si>
  <si>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</si>
  <si>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</si>
  <si>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</si>
  <si>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</si>
  <si>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</si>
  <si>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</si>
  <si>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</si>
  <si>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</si>
  <si>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</si>
  <si>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</si>
  <si>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</si>
  <si>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</si>
  <si>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</si>
  <si>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</si>
  <si>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</si>
  <si>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</si>
  <si>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</si>
  <si>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</si>
  <si>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</si>
  <si>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</si>
  <si>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</si>
  <si>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</si>
  <si>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</si>
  <si>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</si>
  <si>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</si>
  <si>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</si>
  <si>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</si>
  <si>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</si>
  <si>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</si>
  <si>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</si>
  <si>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</si>
  <si>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</si>
  <si>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</si>
  <si>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</si>
  <si>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</si>
  <si>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</si>
  <si>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</si>
  <si>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</si>
  <si>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</si>
  <si>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</si>
  <si>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</si>
  <si>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</si>
  <si>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</si>
  <si>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</si>
  <si>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</si>
  <si>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</si>
  <si>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</si>
  <si>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</si>
  <si>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</si>
  <si>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</si>
  <si>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</si>
  <si>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</si>
  <si>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</si>
  <si>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</si>
  <si>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</si>
  <si>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</si>
  <si>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</si>
  <si>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</si>
  <si>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</si>
  <si>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</si>
  <si>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</si>
  <si>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</si>
  <si>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</si>
  <si>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</si>
  <si>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</si>
  <si>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</si>
  <si>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</si>
  <si>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</si>
  <si>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</si>
  <si>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</si>
  <si>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</si>
  <si>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</si>
  <si>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</si>
  <si>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</si>
  <si>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</si>
  <si>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</si>
  <si>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</si>
  <si>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</si>
  <si>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</si>
  <si>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</si>
  <si>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</si>
  <si>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</si>
  <si>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</si>
  <si>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</si>
  <si>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</si>
  <si>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</si>
  <si>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</si>
  <si>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</si>
  <si>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</si>
  <si>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</si>
  <si>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</si>
  <si>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</si>
  <si>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</si>
  <si>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</si>
  <si>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</si>
  <si>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</si>
  <si>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</si>
  <si>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</si>
  <si>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</si>
  <si>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</si>
  <si>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</si>
  <si>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</si>
  <si>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</si>
  <si>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</si>
  <si>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</si>
  <si>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</si>
  <si>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</si>
  <si>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</si>
  <si>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</si>
  <si>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</si>
  <si>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</si>
  <si>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</si>
  <si>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</si>
  <si>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</si>
  <si>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</si>
  <si>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</si>
  <si>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</si>
  <si>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</si>
  <si>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</si>
  <si>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</si>
  <si>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</si>
  <si>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</si>
  <si>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</si>
  <si>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</si>
  <si>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</si>
  <si>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</si>
  <si>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</si>
  <si>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</si>
  <si>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</si>
  <si>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</si>
  <si>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</si>
  <si>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</si>
  <si>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</si>
  <si>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</si>
  <si>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</si>
  <si>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</si>
  <si>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</si>
  <si>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</si>
  <si>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</si>
  <si>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</si>
  <si>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</si>
  <si>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</si>
  <si>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</si>
  <si>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</si>
  <si>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</si>
  <si>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</si>
  <si>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</si>
  <si>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</si>
  <si>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</si>
  <si>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</si>
  <si>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</si>
  <si>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</si>
  <si>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</si>
  <si>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</si>
  <si>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</si>
  <si>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</si>
  <si>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</si>
  <si>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</si>
  <si>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</si>
  <si>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</si>
  <si>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</si>
  <si>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</si>
  <si>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</si>
  <si>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</si>
  <si>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</si>
  <si>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</si>
  <si>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</si>
  <si>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</si>
  <si>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</si>
  <si>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</si>
  <si>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</si>
  <si>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</si>
  <si>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</si>
  <si>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</si>
  <si>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</si>
  <si>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</si>
  <si>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</si>
  <si>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</si>
  <si>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print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</si>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</sst>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42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7" applyFont="1" applyFill="1" applyBorder="1" applyAlignment="1">
      <alignment horizontal="left" vertical="center" wrapText="1"/>
      <protection/>
    </xf>
    <xf numFmtId="0" fontId="20" fillId="0" borderId="30" xfId="57" applyFont="1" applyFill="1" applyBorder="1" applyAlignment="1">
      <alignment horizontal="center" vertical="center" wrapText="1"/>
      <protection/>
    </xf>
    <xf numFmtId="0" fontId="18" fillId="0" borderId="30" xfId="57" applyFont="1" applyFill="1" applyBorder="1" applyAlignment="1">
      <alignment horizontal="center" vertical="center" wrapText="1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 quotePrefix="1">
      <alignment horizontal="right" vertical="center"/>
      <protection/>
    </xf>
    <xf numFmtId="216" fontId="21" fillId="0" borderId="37" xfId="57" applyNumberFormat="1" applyFont="1" applyFill="1" applyBorder="1" applyAlignment="1" quotePrefix="1">
      <alignment horizontal="right" vertical="center"/>
      <protection/>
    </xf>
    <xf numFmtId="0" fontId="15" fillId="0" borderId="38" xfId="57" applyFont="1" applyFill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216" fontId="19" fillId="0" borderId="19" xfId="57" applyNumberFormat="1" applyFont="1" applyFill="1" applyBorder="1" applyAlignment="1" quotePrefix="1">
      <alignment horizontal="right" vertical="center"/>
      <protection/>
    </xf>
    <xf numFmtId="0" fontId="15" fillId="0" borderId="19" xfId="57" applyFont="1" applyFill="1" applyBorder="1" applyAlignment="1">
      <alignment horizontal="right" vertical="center"/>
      <protection/>
    </xf>
    <xf numFmtId="0" fontId="15" fillId="0" borderId="24" xfId="57" applyFont="1" applyFill="1" applyBorder="1" applyAlignment="1">
      <alignment horizontal="left" vertical="center" wrapText="1"/>
      <protection/>
    </xf>
    <xf numFmtId="216" fontId="21" fillId="0" borderId="39" xfId="57" applyNumberFormat="1" applyFont="1" applyFill="1" applyBorder="1" applyAlignment="1" quotePrefix="1">
      <alignment horizontal="right" vertical="center"/>
      <protection/>
    </xf>
    <xf numFmtId="216" fontId="18" fillId="0" borderId="19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 quotePrefix="1">
      <alignment horizontal="center" vertical="center"/>
      <protection/>
    </xf>
    <xf numFmtId="0" fontId="18" fillId="0" borderId="0" xfId="57" applyFont="1" applyFill="1" applyBorder="1" applyAlignment="1" quotePrefix="1">
      <alignment horizontal="center" vertical="center" wrapText="1"/>
      <protection/>
    </xf>
    <xf numFmtId="216" fontId="21" fillId="0" borderId="40" xfId="57" applyNumberFormat="1" applyFont="1" applyFill="1" applyBorder="1" applyAlignment="1" quotePrefix="1">
      <alignment horizontal="right" vertical="center"/>
      <protection/>
    </xf>
    <xf numFmtId="0" fontId="15" fillId="0" borderId="0" xfId="57" applyFont="1" applyFill="1" applyBorder="1" applyAlignment="1">
      <alignment vertical="center" wrapText="1"/>
      <protection/>
    </xf>
    <xf numFmtId="0" fontId="15" fillId="0" borderId="24" xfId="57" applyFont="1" applyFill="1" applyBorder="1" applyAlignment="1">
      <alignment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216" fontId="15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0" xfId="57" applyNumberFormat="1" applyFont="1" applyFill="1" applyBorder="1" applyAlignment="1">
      <alignment horizontal="right" vertical="center"/>
      <protection/>
    </xf>
    <xf numFmtId="0" fontId="18" fillId="0" borderId="0" xfId="57" applyFont="1" applyFill="1" applyBorder="1" applyAlignment="1">
      <alignment horizontal="right" vertical="center"/>
      <protection/>
    </xf>
    <xf numFmtId="0" fontId="20" fillId="0" borderId="0" xfId="57" applyFont="1" applyFill="1" applyBorder="1" applyAlignment="1">
      <alignment vertical="center" wrapText="1"/>
      <protection/>
    </xf>
    <xf numFmtId="0" fontId="18" fillId="0" borderId="0" xfId="57" applyFont="1" applyFill="1" applyBorder="1" applyAlignment="1" quotePrefix="1">
      <alignment horizontal="right" vertical="center"/>
      <protection/>
    </xf>
    <xf numFmtId="216" fontId="19" fillId="0" borderId="0" xfId="57" applyNumberFormat="1" applyFont="1" applyFill="1" applyBorder="1" applyAlignment="1" quotePrefix="1">
      <alignment horizontal="right" vertical="center"/>
      <protection/>
    </xf>
    <xf numFmtId="0" fontId="18" fillId="0" borderId="19" xfId="57" applyFont="1" applyFill="1" applyBorder="1" applyAlignment="1">
      <alignment horizontal="right" vertical="center"/>
      <protection/>
    </xf>
    <xf numFmtId="0" fontId="15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216" fontId="23" fillId="0" borderId="0" xfId="57" applyNumberFormat="1" applyFont="1" applyFill="1" applyBorder="1" applyAlignment="1" quotePrefix="1">
      <alignment horizontal="right" vertical="center"/>
      <protection/>
    </xf>
    <xf numFmtId="216" fontId="18" fillId="0" borderId="41" xfId="57" applyNumberFormat="1" applyFont="1" applyFill="1" applyBorder="1" applyAlignment="1" quotePrefix="1">
      <alignment horizontal="right" vertical="center"/>
      <protection/>
    </xf>
    <xf numFmtId="0" fontId="18" fillId="0" borderId="41" xfId="57" applyFont="1" applyFill="1" applyBorder="1" applyAlignment="1" quotePrefix="1">
      <alignment horizontal="center" vertical="center" wrapText="1"/>
      <protection/>
    </xf>
    <xf numFmtId="0" fontId="19" fillId="0" borderId="24" xfId="57" applyFont="1" applyFill="1" applyBorder="1" applyAlignment="1" quotePrefix="1">
      <alignment horizontal="left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 quotePrefix="1">
      <alignment horizontal="right" vertical="center"/>
      <protection/>
    </xf>
    <xf numFmtId="0" fontId="21" fillId="0" borderId="10" xfId="57" applyFont="1" applyFill="1" applyBorder="1" applyAlignment="1">
      <alignment horizontal="right" vertical="center"/>
      <protection/>
    </xf>
    <xf numFmtId="216" fontId="21" fillId="0" borderId="0" xfId="57" applyNumberFormat="1" applyFont="1" applyFill="1" applyBorder="1" applyAlignment="1" quotePrefix="1">
      <alignment horizontal="center" vertical="center"/>
      <protection/>
    </xf>
    <xf numFmtId="216" fontId="19" fillId="0" borderId="15" xfId="57" applyNumberFormat="1" applyFont="1" applyFill="1" applyBorder="1" applyAlignment="1" quotePrefix="1">
      <alignment horizontal="right" vertical="center"/>
      <protection/>
    </xf>
    <xf numFmtId="0" fontId="20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5" fillId="0" borderId="38" xfId="57" applyFont="1" applyFill="1" applyBorder="1" applyAlignment="1">
      <alignment vertical="center" wrapText="1"/>
      <protection/>
    </xf>
    <xf numFmtId="216" fontId="21" fillId="0" borderId="42" xfId="57" applyNumberFormat="1" applyFont="1" applyFill="1" applyBorder="1" applyAlignment="1" quotePrefix="1">
      <alignment horizontal="right" vertical="center"/>
      <protection/>
    </xf>
    <xf numFmtId="0" fontId="15" fillId="0" borderId="43" xfId="57" applyFont="1" applyFill="1" applyBorder="1" applyAlignment="1">
      <alignment horizontal="left" vertical="center" wrapText="1"/>
      <protection/>
    </xf>
    <xf numFmtId="216" fontId="21" fillId="0" borderId="44" xfId="57" applyNumberFormat="1" applyFont="1" applyFill="1" applyBorder="1" applyAlignment="1" quotePrefix="1">
      <alignment horizontal="right" vertical="center"/>
      <protection/>
    </xf>
    <xf numFmtId="0" fontId="15" fillId="0" borderId="45" xfId="57" applyFont="1" applyFill="1" applyBorder="1" applyAlignment="1">
      <alignment vertical="center" wrapText="1"/>
      <protection/>
    </xf>
    <xf numFmtId="0" fontId="15" fillId="0" borderId="43" xfId="57" applyFont="1" applyFill="1" applyBorder="1" applyAlignment="1">
      <alignment vertical="center" wrapText="1"/>
      <protection/>
    </xf>
    <xf numFmtId="216" fontId="21" fillId="0" borderId="46" xfId="57" applyNumberFormat="1" applyFont="1" applyFill="1" applyBorder="1" applyAlignment="1" quotePrefix="1">
      <alignment horizontal="right" vertical="center"/>
      <protection/>
    </xf>
    <xf numFmtId="0" fontId="15" fillId="0" borderId="47" xfId="57" applyFont="1" applyFill="1" applyBorder="1" applyAlignment="1">
      <alignment vertical="center" wrapText="1"/>
      <protection/>
    </xf>
    <xf numFmtId="0" fontId="20" fillId="0" borderId="47" xfId="57" applyFont="1" applyFill="1" applyBorder="1" applyAlignment="1">
      <alignment horizontal="left" vertical="center" wrapText="1"/>
      <protection/>
    </xf>
    <xf numFmtId="0" fontId="18" fillId="0" borderId="19" xfId="57" applyFont="1" applyFill="1" applyBorder="1" applyAlignment="1" quotePrefix="1">
      <alignment horizontal="center" vertical="center"/>
      <protection/>
    </xf>
    <xf numFmtId="0" fontId="18" fillId="0" borderId="19" xfId="57" applyFont="1" applyFill="1" applyBorder="1" applyAlignment="1">
      <alignment horizontal="center" vertical="center"/>
      <protection/>
    </xf>
    <xf numFmtId="196" fontId="15" fillId="0" borderId="19" xfId="57" applyNumberFormat="1" applyFont="1" applyFill="1" applyBorder="1" applyAlignment="1">
      <alignment horizontal="right" vertical="center"/>
      <protection/>
    </xf>
    <xf numFmtId="0" fontId="20" fillId="0" borderId="38" xfId="57" applyFont="1" applyFill="1" applyBorder="1" applyAlignment="1">
      <alignment vertical="center" wrapText="1"/>
      <protection/>
    </xf>
    <xf numFmtId="216" fontId="19" fillId="0" borderId="19" xfId="57" applyNumberFormat="1" applyFont="1" applyFill="1" applyBorder="1" applyAlignment="1" quotePrefix="1">
      <alignment horizontal="right"/>
      <protection/>
    </xf>
    <xf numFmtId="196" fontId="15" fillId="0" borderId="19" xfId="57" applyNumberFormat="1" applyFont="1" applyFill="1" applyBorder="1" applyAlignment="1">
      <alignment horizontal="right"/>
      <protection/>
    </xf>
    <xf numFmtId="216" fontId="21" fillId="0" borderId="40" xfId="57" applyNumberFormat="1" applyFont="1" applyFill="1" applyBorder="1" applyAlignment="1" quotePrefix="1">
      <alignment horizontal="right" vertical="top"/>
      <protection/>
    </xf>
    <xf numFmtId="0" fontId="15" fillId="0" borderId="38" xfId="57" applyFont="1" applyFill="1" applyBorder="1" applyAlignment="1">
      <alignment vertical="top" wrapText="1"/>
      <protection/>
    </xf>
    <xf numFmtId="216" fontId="21" fillId="0" borderId="37" xfId="57" applyNumberFormat="1" applyFont="1" applyFill="1" applyBorder="1" applyAlignment="1" quotePrefix="1">
      <alignment horizontal="right" vertical="top"/>
      <protection/>
    </xf>
    <xf numFmtId="0" fontId="15" fillId="0" borderId="0" xfId="57" applyFont="1" applyFill="1" applyBorder="1" applyAlignment="1">
      <alignment vertical="top" wrapText="1"/>
      <protection/>
    </xf>
    <xf numFmtId="216" fontId="21" fillId="0" borderId="39" xfId="57" applyNumberFormat="1" applyFont="1" applyFill="1" applyBorder="1" applyAlignment="1" quotePrefix="1">
      <alignment horizontal="right" vertical="top"/>
      <protection/>
    </xf>
    <xf numFmtId="0" fontId="15" fillId="0" borderId="24" xfId="57" applyFont="1" applyFill="1" applyBorder="1" applyAlignment="1">
      <alignment vertical="top" wrapText="1"/>
      <protection/>
    </xf>
    <xf numFmtId="216" fontId="21" fillId="0" borderId="48" xfId="57" applyNumberFormat="1" applyFont="1" applyFill="1" applyBorder="1" applyAlignment="1" quotePrefix="1">
      <alignment horizontal="right" vertical="center"/>
      <protection/>
    </xf>
    <xf numFmtId="196" fontId="15" fillId="0" borderId="0" xfId="57" applyNumberFormat="1" applyFont="1" applyFill="1" applyBorder="1" applyAlignment="1">
      <alignment vertical="center"/>
      <protection/>
    </xf>
    <xf numFmtId="218" fontId="18" fillId="0" borderId="19" xfId="57" applyNumberFormat="1" applyFont="1" applyFill="1" applyBorder="1" applyAlignment="1" quotePrefix="1">
      <alignment horizontal="right" vertical="center"/>
      <protection/>
    </xf>
    <xf numFmtId="218" fontId="18" fillId="0" borderId="22" xfId="57" applyNumberFormat="1" applyFont="1" applyFill="1" applyBorder="1" applyAlignment="1" quotePrefix="1">
      <alignment horizontal="right" vertical="center"/>
      <protection/>
    </xf>
    <xf numFmtId="218" fontId="18" fillId="0" borderId="10" xfId="57" applyNumberFormat="1" applyFont="1" applyFill="1" applyBorder="1" applyAlignment="1">
      <alignment horizontal="right" vertical="center"/>
      <protection/>
    </xf>
    <xf numFmtId="0" fontId="18" fillId="0" borderId="10" xfId="58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216" fontId="15" fillId="0" borderId="19" xfId="57" applyNumberFormat="1" applyFont="1" applyFill="1" applyBorder="1" applyAlignment="1">
      <alignment horizontal="right" vertical="center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4" fillId="0" borderId="0" xfId="57" applyFont="1" applyFill="1" applyBorder="1" applyAlignment="1">
      <alignment horizontal="left" vertical="center" wrapText="1"/>
      <protection/>
    </xf>
    <xf numFmtId="0" fontId="20" fillId="0" borderId="24" xfId="57" applyFont="1" applyFill="1" applyBorder="1" applyAlignment="1">
      <alignment horizontal="left" vertical="center" wrapText="1"/>
      <protection/>
    </xf>
    <xf numFmtId="0" fontId="15" fillId="0" borderId="27" xfId="57" applyFont="1" applyFill="1" applyBorder="1" applyAlignment="1">
      <alignment horizontal="center" vertical="center" wrapText="1"/>
      <protection/>
    </xf>
    <xf numFmtId="216" fontId="18" fillId="0" borderId="10" xfId="57" applyNumberFormat="1" applyFont="1" applyFill="1" applyBorder="1" applyAlignment="1" quotePrefix="1">
      <alignment horizontal="center" vertical="center"/>
      <protection/>
    </xf>
    <xf numFmtId="216" fontId="20" fillId="0" borderId="10" xfId="57" applyNumberFormat="1" applyFont="1" applyFill="1" applyBorder="1" applyAlignment="1" quotePrefix="1">
      <alignment horizontal="center" vertical="center"/>
      <protection/>
    </xf>
    <xf numFmtId="0" fontId="20" fillId="0" borderId="27" xfId="57" applyFont="1" applyFill="1" applyBorder="1" applyAlignment="1" quotePrefix="1">
      <alignment horizontal="left" vertical="center" wrapText="1"/>
      <protection/>
    </xf>
    <xf numFmtId="0" fontId="15" fillId="0" borderId="27" xfId="57" applyFont="1" applyFill="1" applyBorder="1" applyAlignment="1">
      <alignment horizontal="right" vertical="center"/>
      <protection/>
    </xf>
    <xf numFmtId="0" fontId="15" fillId="0" borderId="30" xfId="57" applyFont="1" applyFill="1" applyBorder="1" applyAlignment="1">
      <alignment vertical="center"/>
      <protection/>
    </xf>
    <xf numFmtId="0" fontId="15" fillId="0" borderId="19" xfId="57" applyFont="1" applyFill="1" applyBorder="1" applyAlignment="1">
      <alignment vertical="center"/>
      <protection/>
    </xf>
    <xf numFmtId="216" fontId="21" fillId="0" borderId="40" xfId="57" applyNumberFormat="1" applyFont="1" applyFill="1" applyBorder="1" applyAlignment="1" quotePrefix="1">
      <alignment horizontal="right"/>
      <protection/>
    </xf>
    <xf numFmtId="216" fontId="21" fillId="0" borderId="39" xfId="57" applyNumberFormat="1" applyFont="1" applyFill="1" applyBorder="1" applyAlignment="1" quotePrefix="1">
      <alignment horizontal="right"/>
      <protection/>
    </xf>
    <xf numFmtId="0" fontId="19" fillId="0" borderId="0" xfId="57" applyFont="1" applyFill="1" applyBorder="1">
      <alignment/>
      <protection/>
    </xf>
    <xf numFmtId="0" fontId="19" fillId="0" borderId="0" xfId="57" applyFont="1" applyFill="1" applyBorder="1" applyAlignment="1" quotePrefix="1">
      <alignment horizont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 wrapText="1"/>
      <protection/>
    </xf>
    <xf numFmtId="216" fontId="21" fillId="0" borderId="40" xfId="57" applyNumberFormat="1" applyFont="1" applyFill="1" applyBorder="1" applyAlignment="1">
      <alignment horizontal="right" vertical="center"/>
      <protection/>
    </xf>
    <xf numFmtId="0" fontId="20" fillId="0" borderId="27" xfId="57" applyFont="1" applyFill="1" applyBorder="1" applyAlignment="1">
      <alignment horizontal="left" vertical="center" wrapText="1"/>
      <protection/>
    </xf>
    <xf numFmtId="216" fontId="18" fillId="0" borderId="27" xfId="57" applyNumberFormat="1" applyFont="1" applyFill="1" applyBorder="1" applyAlignment="1" quotePrefix="1">
      <alignment horizontal="right" vertical="center"/>
      <protection/>
    </xf>
    <xf numFmtId="216" fontId="32" fillId="0" borderId="30" xfId="57" applyNumberFormat="1" applyFont="1" applyFill="1" applyBorder="1" applyAlignment="1" quotePrefix="1">
      <alignment horizontal="center" vertical="center"/>
      <protection/>
    </xf>
    <xf numFmtId="216" fontId="21" fillId="0" borderId="10" xfId="57" applyNumberFormat="1" applyFont="1" applyFill="1" applyBorder="1" applyAlignment="1" quotePrefix="1">
      <alignment horizontal="righ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216" fontId="24" fillId="0" borderId="40" xfId="57" applyNumberFormat="1" applyFont="1" applyFill="1" applyBorder="1" applyAlignment="1" quotePrefix="1">
      <alignment horizontal="right"/>
      <protection/>
    </xf>
    <xf numFmtId="216" fontId="24" fillId="0" borderId="39" xfId="57" applyNumberFormat="1" applyFont="1" applyFill="1" applyBorder="1" applyAlignment="1" quotePrefix="1">
      <alignment horizontal="right"/>
      <protection/>
    </xf>
    <xf numFmtId="0" fontId="15" fillId="0" borderId="47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left" vertical="center" wrapText="1"/>
      <protection/>
    </xf>
    <xf numFmtId="216" fontId="21" fillId="0" borderId="49" xfId="57" applyNumberFormat="1" applyFont="1" applyFill="1" applyBorder="1" applyAlignment="1" quotePrefix="1">
      <alignment horizontal="right" vertical="center"/>
      <protection/>
    </xf>
    <xf numFmtId="0" fontId="15" fillId="0" borderId="50" xfId="57" applyFont="1" applyFill="1" applyBorder="1" applyAlignment="1">
      <alignment horizontal="left" vertical="center" wrapText="1"/>
      <protection/>
    </xf>
    <xf numFmtId="216" fontId="21" fillId="0" borderId="37" xfId="57" applyNumberFormat="1" applyFont="1" applyFill="1" applyBorder="1" applyAlignment="1" quotePrefix="1">
      <alignment horizontal="right"/>
      <protection/>
    </xf>
    <xf numFmtId="216" fontId="21" fillId="0" borderId="51" xfId="57" applyNumberFormat="1" applyFont="1" applyFill="1" applyBorder="1" applyAlignment="1" quotePrefix="1">
      <alignment horizontal="right" vertical="center"/>
      <protection/>
    </xf>
    <xf numFmtId="0" fontId="15" fillId="0" borderId="52" xfId="57" applyFont="1" applyFill="1" applyBorder="1" applyAlignment="1">
      <alignment horizontal="left" vertical="center" wrapText="1"/>
      <protection/>
    </xf>
    <xf numFmtId="216" fontId="21" fillId="0" borderId="51" xfId="57" applyNumberFormat="1" applyFont="1" applyFill="1" applyBorder="1" applyAlignment="1" quotePrefix="1">
      <alignment horizontal="right"/>
      <protection/>
    </xf>
    <xf numFmtId="196" fontId="18" fillId="0" borderId="22" xfId="57" applyNumberFormat="1" applyFont="1" applyFill="1" applyBorder="1" applyAlignment="1">
      <alignment horizontal="right" vertical="center"/>
      <protection/>
    </xf>
    <xf numFmtId="196" fontId="18" fillId="0" borderId="10" xfId="57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40" fillId="14" borderId="0" xfId="55" applyNumberFormat="1" applyFont="1" applyFill="1" applyAlignment="1">
      <alignment vertical="center"/>
      <protection/>
    </xf>
    <xf numFmtId="1" fontId="40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40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5" fillId="18" borderId="0" xfId="55" applyNumberFormat="1" applyFont="1" applyFill="1" applyAlignment="1" applyProtection="1">
      <alignment horizontal="center"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9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5" fillId="0" borderId="27" xfId="55" applyFont="1" applyBorder="1" applyAlignment="1">
      <alignment horizontal="center" vertical="center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41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 locked="0"/>
    </xf>
    <xf numFmtId="3" fontId="22" fillId="0" borderId="48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 locked="0"/>
    </xf>
    <xf numFmtId="0" fontId="15" fillId="0" borderId="37" xfId="57" applyNumberFormat="1" applyFont="1" applyFill="1" applyBorder="1" applyAlignment="1" quotePrefix="1">
      <alignment horizontal="right"/>
      <protection/>
    </xf>
    <xf numFmtId="0" fontId="15" fillId="0" borderId="23" xfId="57" applyNumberFormat="1" applyFont="1" applyFill="1" applyBorder="1" applyAlignment="1" quotePrefix="1">
      <alignment horizontal="right"/>
      <protection/>
    </xf>
    <xf numFmtId="0" fontId="22" fillId="0" borderId="23" xfId="57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7" applyNumberFormat="1" applyFont="1" applyFill="1" applyAlignment="1">
      <alignment horizontal="right"/>
      <protection/>
    </xf>
    <xf numFmtId="196" fontId="19" fillId="0" borderId="0" xfId="57" applyNumberFormat="1" applyFont="1" applyFill="1" applyBorder="1">
      <alignment/>
      <protection/>
    </xf>
    <xf numFmtId="0" fontId="22" fillId="0" borderId="0" xfId="57" applyFont="1" applyFill="1" applyBorder="1">
      <alignment/>
      <protection/>
    </xf>
    <xf numFmtId="0" fontId="15" fillId="0" borderId="0" xfId="57" applyNumberFormat="1" applyFont="1" applyFill="1" applyAlignment="1">
      <alignment horizontal="right"/>
      <protection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196" fontId="15" fillId="0" borderId="0" xfId="57" applyNumberFormat="1" applyFont="1" applyFill="1" applyProtection="1">
      <alignment/>
      <protection locked="0"/>
    </xf>
    <xf numFmtId="196" fontId="15" fillId="0" borderId="0" xfId="57" applyNumberFormat="1" applyFont="1" applyFill="1">
      <alignment/>
      <protection/>
    </xf>
    <xf numFmtId="196" fontId="15" fillId="0" borderId="0" xfId="57" applyNumberFormat="1" applyFont="1" applyFill="1" applyBorder="1">
      <alignment/>
      <protection/>
    </xf>
    <xf numFmtId="196" fontId="18" fillId="0" borderId="0" xfId="57" applyNumberFormat="1" applyFont="1" applyFill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3" fontId="15" fillId="0" borderId="14" xfId="55" applyNumberFormat="1" applyFont="1" applyBorder="1" applyAlignment="1">
      <alignment horizontal="right" vertical="center"/>
      <protection/>
    </xf>
    <xf numFmtId="3" fontId="15" fillId="0" borderId="14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vertical="center"/>
      <protection/>
    </xf>
    <xf numFmtId="0" fontId="36" fillId="0" borderId="10" xfId="55" applyFont="1" applyFill="1" applyBorder="1" applyAlignment="1">
      <alignment vertical="center"/>
      <protection/>
    </xf>
    <xf numFmtId="0" fontId="44" fillId="21" borderId="14" xfId="55" applyFont="1" applyFill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center" vertical="center" wrapText="1"/>
      <protection/>
    </xf>
    <xf numFmtId="1" fontId="15" fillId="0" borderId="17" xfId="55" applyNumberFormat="1" applyFont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3" fillId="0" borderId="10" xfId="55" applyNumberFormat="1" applyFont="1" applyFill="1" applyBorder="1" applyAlignment="1" quotePrefix="1">
      <alignment horizontal="center" vertical="center"/>
      <protection/>
    </xf>
    <xf numFmtId="3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55" applyNumberFormat="1" applyFont="1" applyFill="1" applyBorder="1" applyAlignment="1" applyProtection="1">
      <alignment horizontal="center" vertical="center"/>
      <protection/>
    </xf>
    <xf numFmtId="3" fontId="43" fillId="0" borderId="21" xfId="55" applyNumberFormat="1" applyFont="1" applyBorder="1" applyAlignment="1" quotePrefix="1">
      <alignment horizontal="center" vertical="center"/>
      <protection/>
    </xf>
    <xf numFmtId="0" fontId="44" fillId="21" borderId="21" xfId="55" applyFont="1" applyFill="1" applyBorder="1" applyAlignment="1" quotePrefix="1">
      <alignment horizontal="center" vertical="center"/>
      <protection/>
    </xf>
    <xf numFmtId="0" fontId="15" fillId="0" borderId="19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7" xfId="55" applyNumberFormat="1" applyFont="1" applyBorder="1" applyAlignment="1" applyProtection="1">
      <alignment horizontal="right" vertical="center"/>
      <protection/>
    </xf>
    <xf numFmtId="3" fontId="46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7" fillId="14" borderId="14" xfId="55" applyFont="1" applyFill="1" applyBorder="1" applyAlignment="1">
      <alignment vertical="center" wrapText="1"/>
      <protection/>
    </xf>
    <xf numFmtId="217" fontId="15" fillId="0" borderId="10" xfId="55" applyNumberFormat="1" applyFont="1" applyBorder="1" applyAlignment="1">
      <alignment horizontal="center" vertical="center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8" fillId="14" borderId="17" xfId="55" applyFont="1" applyFill="1" applyBorder="1" applyAlignment="1">
      <alignment vertical="center"/>
      <protection/>
    </xf>
    <xf numFmtId="0" fontId="15" fillId="0" borderId="22" xfId="55" applyFont="1" applyBorder="1" applyAlignment="1" quotePrefix="1">
      <alignment vertical="center"/>
      <protection/>
    </xf>
    <xf numFmtId="0" fontId="15" fillId="0" borderId="29" xfId="55" applyFont="1" applyBorder="1" applyAlignment="1">
      <alignment horizontal="center" vertical="center"/>
      <protection/>
    </xf>
    <xf numFmtId="0" fontId="15" fillId="0" borderId="22" xfId="55" applyFont="1" applyBorder="1" applyAlignment="1" quotePrefix="1">
      <alignment vertical="center" wrapText="1"/>
      <protection/>
    </xf>
    <xf numFmtId="3" fontId="15" fillId="0" borderId="21" xfId="55" applyNumberFormat="1" applyFont="1" applyBorder="1" applyAlignment="1" applyProtection="1">
      <alignment horizontal="right"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8" fillId="14" borderId="21" xfId="55" applyFont="1" applyFill="1" applyBorder="1" applyAlignment="1">
      <alignment vertical="center"/>
      <protection/>
    </xf>
    <xf numFmtId="3" fontId="22" fillId="0" borderId="57" xfId="55" applyNumberFormat="1" applyFont="1" applyBorder="1" applyAlignment="1" applyProtection="1">
      <alignment horizontal="right"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0" borderId="59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48" fillId="14" borderId="21" xfId="55" applyNumberFormat="1" applyFont="1" applyFill="1" applyBorder="1" applyAlignment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/>
    </xf>
    <xf numFmtId="3" fontId="22" fillId="0" borderId="48" xfId="55" applyNumberFormat="1" applyFont="1" applyFill="1" applyBorder="1" applyAlignment="1" applyProtection="1">
      <alignment horizontal="right" vertical="center"/>
      <protection/>
    </xf>
    <xf numFmtId="3" fontId="22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8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0" fontId="18" fillId="0" borderId="41" xfId="55" applyFont="1" applyFill="1" applyBorder="1" applyAlignment="1">
      <alignment vertical="center"/>
      <protection/>
    </xf>
    <xf numFmtId="0" fontId="18" fillId="0" borderId="41" xfId="55" applyFont="1" applyFill="1" applyBorder="1" applyAlignment="1">
      <alignment vertical="center" wrapText="1"/>
      <protection/>
    </xf>
    <xf numFmtId="3" fontId="15" fillId="0" borderId="61" xfId="55" applyNumberFormat="1" applyFont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/>
    </xf>
    <xf numFmtId="3" fontId="15" fillId="0" borderId="41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8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60" xfId="55" applyNumberFormat="1" applyFont="1" applyFill="1" applyBorder="1" applyAlignment="1" applyProtection="1">
      <alignment horizontal="right"/>
      <protection/>
    </xf>
    <xf numFmtId="3" fontId="22" fillId="0" borderId="48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60" xfId="55" applyNumberFormat="1" applyFont="1" applyFill="1" applyBorder="1" applyAlignment="1" applyProtection="1">
      <alignment horizontal="right"/>
      <protection/>
    </xf>
    <xf numFmtId="3" fontId="15" fillId="0" borderId="48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2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9" xfId="57" applyNumberFormat="1" applyFont="1" applyFill="1" applyBorder="1" applyAlignment="1">
      <alignment horizontal="right"/>
      <protection/>
    </xf>
    <xf numFmtId="0" fontId="18" fillId="0" borderId="63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4" xfId="55" applyNumberFormat="1" applyFont="1" applyFill="1" applyBorder="1" applyAlignment="1" applyProtection="1">
      <alignment horizontal="right" vertical="center"/>
      <protection/>
    </xf>
    <xf numFmtId="0" fontId="15" fillId="0" borderId="65" xfId="55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6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7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5" xfId="55" applyFont="1" applyBorder="1" applyAlignment="1">
      <alignment vertical="center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9" xfId="55" applyFont="1" applyBorder="1" applyAlignment="1" quotePrefix="1">
      <alignment horizontal="center" vertical="center"/>
      <protection/>
    </xf>
    <xf numFmtId="3" fontId="15" fillId="0" borderId="17" xfId="55" applyNumberFormat="1" applyFont="1" applyBorder="1" applyAlignment="1">
      <alignment horizontal="center" vertical="center"/>
      <protection/>
    </xf>
    <xf numFmtId="0" fontId="15" fillId="0" borderId="19" xfId="55" applyFont="1" applyBorder="1" applyAlignment="1" quotePrefix="1">
      <alignment horizontal="left" vertical="center"/>
      <protection/>
    </xf>
    <xf numFmtId="0" fontId="15" fillId="0" borderId="22" xfId="55" applyFont="1" applyBorder="1" applyAlignment="1">
      <alignment vertical="center"/>
      <protection/>
    </xf>
    <xf numFmtId="0" fontId="15" fillId="0" borderId="21" xfId="55" applyFont="1" applyBorder="1" applyAlignment="1">
      <alignment horizontal="center" vertical="center" wrapText="1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1" fontId="15" fillId="0" borderId="29" xfId="55" applyNumberFormat="1" applyFont="1" applyBorder="1" applyAlignment="1">
      <alignment horizontal="center" vertical="center"/>
      <protection/>
    </xf>
    <xf numFmtId="1" fontId="15" fillId="0" borderId="21" xfId="55" applyNumberFormat="1" applyFont="1" applyBorder="1" applyAlignment="1">
      <alignment horizontal="left" vertical="center" wrapText="1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4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0" fontId="22" fillId="0" borderId="0" xfId="57" applyFont="1" applyFill="1">
      <alignment/>
      <protection/>
    </xf>
    <xf numFmtId="0" fontId="19" fillId="20" borderId="0" xfId="57" applyFont="1" applyFill="1" applyBorder="1" applyAlignment="1">
      <alignment horizontal="right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22" fillId="0" borderId="68" xfId="55" applyNumberFormat="1" applyFont="1" applyBorder="1" applyAlignment="1" applyProtection="1">
      <alignment vertical="center"/>
      <protection locked="0"/>
    </xf>
    <xf numFmtId="3" fontId="22" fillId="0" borderId="54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15" xfId="55" applyFont="1" applyBorder="1" applyAlignment="1" quotePrefix="1">
      <alignment horizontal="center" vertical="center" wrapText="1"/>
      <protection/>
    </xf>
    <xf numFmtId="3" fontId="15" fillId="0" borderId="10" xfId="55" applyNumberFormat="1" applyFont="1" applyBorder="1" applyAlignment="1">
      <alignment horizontal="center" vertical="center"/>
      <protection/>
    </xf>
    <xf numFmtId="1" fontId="15" fillId="0" borderId="10" xfId="55" applyNumberFormat="1" applyFont="1" applyBorder="1" applyAlignment="1">
      <alignment horizontal="center"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3" fontId="15" fillId="0" borderId="17" xfId="55" applyNumberFormat="1" applyFont="1" applyBorder="1" applyAlignment="1">
      <alignment horizontal="right" vertical="center"/>
      <protection/>
    </xf>
    <xf numFmtId="0" fontId="15" fillId="0" borderId="30" xfId="55" applyFont="1" applyBorder="1" applyAlignment="1">
      <alignment horizontal="left" vertical="center"/>
      <protection/>
    </xf>
    <xf numFmtId="3" fontId="22" fillId="0" borderId="68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7" applyNumberFormat="1" applyFont="1" applyFill="1" applyBorder="1">
      <alignment/>
      <protection/>
    </xf>
    <xf numFmtId="196" fontId="22" fillId="0" borderId="0" xfId="57" applyNumberFormat="1" applyFont="1" applyFill="1" applyBorder="1" applyProtection="1">
      <alignment/>
      <protection locked="0"/>
    </xf>
    <xf numFmtId="196" fontId="22" fillId="0" borderId="0" xfId="57" applyNumberFormat="1" applyFont="1" applyFill="1">
      <alignment/>
      <protection/>
    </xf>
    <xf numFmtId="196" fontId="22" fillId="0" borderId="0" xfId="57" applyNumberFormat="1" applyFont="1" applyFill="1" applyProtection="1">
      <alignment/>
      <protection locked="0"/>
    </xf>
    <xf numFmtId="196" fontId="19" fillId="0" borderId="0" xfId="57" applyNumberFormat="1" applyFont="1" applyFill="1">
      <alignment/>
      <protection/>
    </xf>
    <xf numFmtId="0" fontId="15" fillId="0" borderId="0" xfId="57" applyNumberFormat="1" applyFont="1" applyFill="1" applyBorder="1" applyAlignment="1">
      <alignment horizontal="right"/>
      <protection/>
    </xf>
    <xf numFmtId="196" fontId="15" fillId="0" borderId="0" xfId="57" applyNumberFormat="1" applyFont="1" applyFill="1" applyBorder="1">
      <alignment/>
      <protection/>
    </xf>
    <xf numFmtId="196" fontId="15" fillId="0" borderId="0" xfId="57" applyNumberFormat="1" applyFont="1" applyFill="1" applyBorder="1" applyProtection="1">
      <alignment/>
      <protection locked="0"/>
    </xf>
    <xf numFmtId="196" fontId="18" fillId="0" borderId="0" xfId="57" applyNumberFormat="1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9" fillId="0" borderId="0" xfId="55" applyFont="1">
      <alignment/>
      <protection/>
    </xf>
    <xf numFmtId="0" fontId="15" fillId="24" borderId="0" xfId="55" applyFont="1" applyFill="1" applyAlignment="1">
      <alignment/>
      <protection/>
    </xf>
    <xf numFmtId="0" fontId="15" fillId="24" borderId="0" xfId="55" applyFont="1" applyFill="1" applyAlignment="1">
      <alignment wrapText="1"/>
      <protection/>
    </xf>
    <xf numFmtId="0" fontId="15" fillId="5" borderId="0" xfId="55" applyFont="1" applyFill="1">
      <alignment/>
      <protection/>
    </xf>
    <xf numFmtId="0" fontId="15" fillId="8" borderId="0" xfId="55" applyFont="1" applyFill="1">
      <alignment/>
      <protection/>
    </xf>
    <xf numFmtId="0" fontId="49" fillId="0" borderId="0" xfId="55" applyFont="1" applyAlignment="1">
      <alignment/>
      <protection/>
    </xf>
    <xf numFmtId="0" fontId="49" fillId="0" borderId="0" xfId="55" applyFont="1" applyAlignment="1">
      <alignment wrapText="1"/>
      <protection/>
    </xf>
    <xf numFmtId="3" fontId="49" fillId="0" borderId="0" xfId="55" applyNumberFormat="1" applyFont="1" applyAlignment="1">
      <alignment/>
      <protection/>
    </xf>
    <xf numFmtId="0" fontId="39" fillId="0" borderId="0" xfId="55">
      <alignment/>
      <protection/>
    </xf>
    <xf numFmtId="0" fontId="39" fillId="0" borderId="0" xfId="55" applyFont="1">
      <alignment/>
      <protection/>
    </xf>
    <xf numFmtId="0" fontId="49" fillId="5" borderId="0" xfId="55" applyFont="1" applyFill="1">
      <alignment/>
      <protection/>
    </xf>
    <xf numFmtId="0" fontId="49" fillId="8" borderId="0" xfId="55" applyFont="1" applyFill="1">
      <alignment/>
      <protection/>
    </xf>
    <xf numFmtId="0" fontId="18" fillId="0" borderId="0" xfId="55" applyFont="1" applyAlignment="1">
      <alignment/>
      <protection/>
    </xf>
    <xf numFmtId="0" fontId="50" fillId="0" borderId="0" xfId="55" applyFont="1" applyAlignment="1">
      <alignment wrapText="1"/>
      <protection/>
    </xf>
    <xf numFmtId="0" fontId="49" fillId="24" borderId="48" xfId="55" applyFont="1" applyFill="1" applyBorder="1" applyAlignment="1">
      <alignment/>
      <protection/>
    </xf>
    <xf numFmtId="0" fontId="49" fillId="21" borderId="0" xfId="55" applyFont="1" applyFill="1">
      <alignment/>
      <protection/>
    </xf>
    <xf numFmtId="217" fontId="49" fillId="0" borderId="0" xfId="55" applyNumberFormat="1" applyFont="1">
      <alignment/>
      <protection/>
    </xf>
    <xf numFmtId="0" fontId="49" fillId="21" borderId="0" xfId="55" applyFont="1" applyFill="1" applyBorder="1">
      <alignment/>
      <protection/>
    </xf>
    <xf numFmtId="3" fontId="36" fillId="21" borderId="0" xfId="55" applyNumberFormat="1" applyFont="1" applyFill="1" applyBorder="1" applyAlignment="1">
      <alignment horizontal="right"/>
      <protection/>
    </xf>
    <xf numFmtId="0" fontId="39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3" fillId="0" borderId="15" xfId="55" applyFont="1" applyFill="1" applyBorder="1" applyAlignment="1">
      <alignment vertical="center"/>
      <protection/>
    </xf>
    <xf numFmtId="0" fontId="43" fillId="0" borderId="53" xfId="55" applyFont="1" applyFill="1" applyBorder="1" applyAlignment="1">
      <alignment vertical="center"/>
      <protection/>
    </xf>
    <xf numFmtId="0" fontId="36" fillId="0" borderId="30" xfId="55" applyFont="1" applyFill="1" applyBorder="1" applyAlignment="1">
      <alignment vertical="center"/>
      <protection/>
    </xf>
    <xf numFmtId="216" fontId="18" fillId="0" borderId="17" xfId="57" applyNumberFormat="1" applyFont="1" applyFill="1" applyBorder="1" applyAlignment="1" quotePrefix="1">
      <alignment horizontal="center" vertical="center"/>
      <protection/>
    </xf>
    <xf numFmtId="216" fontId="20" fillId="0" borderId="23" xfId="57" applyNumberFormat="1" applyFont="1" applyFill="1" applyBorder="1" applyAlignment="1" quotePrefix="1">
      <alignment horizontal="center" vertical="center"/>
      <protection/>
    </xf>
    <xf numFmtId="0" fontId="43" fillId="0" borderId="14" xfId="55" applyFont="1" applyFill="1" applyBorder="1" applyAlignment="1">
      <alignment horizontal="center" vertical="center"/>
      <protection/>
    </xf>
    <xf numFmtId="0" fontId="39" fillId="21" borderId="17" xfId="55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3" fontId="43" fillId="0" borderId="17" xfId="55" applyNumberFormat="1" applyFont="1" applyBorder="1" applyAlignment="1" quotePrefix="1">
      <alignment horizontal="center" vertical="center"/>
      <protection/>
    </xf>
    <xf numFmtId="0" fontId="44" fillId="21" borderId="17" xfId="55" applyFont="1" applyFill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3" fontId="15" fillId="0" borderId="17" xfId="55" applyNumberFormat="1" applyFont="1" applyFill="1" applyBorder="1" applyAlignment="1">
      <alignment horizontal="center" vertical="center"/>
      <protection/>
    </xf>
    <xf numFmtId="3" fontId="15" fillId="0" borderId="23" xfId="55" applyNumberFormat="1" applyFont="1" applyFill="1" applyBorder="1" applyAlignment="1" applyProtection="1">
      <alignment horizontal="center" vertical="center"/>
      <protection/>
    </xf>
    <xf numFmtId="3" fontId="15" fillId="0" borderId="17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>
      <alignment horizontal="center" vertical="center"/>
      <protection/>
    </xf>
    <xf numFmtId="3" fontId="15" fillId="0" borderId="29" xfId="55" applyNumberFormat="1" applyFont="1" applyFill="1" applyBorder="1" applyAlignment="1" applyProtection="1">
      <alignment horizontal="center" vertical="center"/>
      <protection/>
    </xf>
    <xf numFmtId="3" fontId="15" fillId="0" borderId="21" xfId="55" applyNumberFormat="1" applyFont="1" applyFill="1" applyBorder="1" applyAlignment="1" applyProtection="1">
      <alignment horizontal="center" vertical="center"/>
      <protection/>
    </xf>
    <xf numFmtId="0" fontId="44" fillId="21" borderId="10" xfId="55" applyFont="1" applyFill="1" applyBorder="1" applyAlignment="1" quotePrefix="1">
      <alignment horizontal="center" vertical="center"/>
      <protection/>
    </xf>
    <xf numFmtId="217" fontId="18" fillId="18" borderId="55" xfId="55" applyNumberFormat="1" applyFont="1" applyFill="1" applyBorder="1" applyAlignment="1" applyProtection="1">
      <alignment horizontal="center" vertical="center"/>
      <protection locked="0"/>
    </xf>
    <xf numFmtId="0" fontId="15" fillId="0" borderId="18" xfId="55" applyFont="1" applyBorder="1" applyAlignment="1">
      <alignment horizontal="center" vertical="center" wrapText="1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3" fillId="0" borderId="14" xfId="55" applyNumberFormat="1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>
      <alignment vertical="center"/>
      <protection/>
    </xf>
    <xf numFmtId="3" fontId="15" fillId="0" borderId="17" xfId="55" applyNumberFormat="1" applyFont="1" applyFill="1" applyBorder="1" applyAlignment="1">
      <alignment horizontal="right"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0" fontId="47" fillId="14" borderId="17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 applyProtection="1">
      <alignment vertical="center"/>
      <protection locked="0"/>
    </xf>
    <xf numFmtId="3" fontId="15" fillId="19" borderId="17" xfId="55" applyNumberFormat="1" applyFont="1" applyFill="1" applyBorder="1" applyAlignment="1" applyProtection="1">
      <alignment horizontal="right" vertical="center"/>
      <protection/>
    </xf>
    <xf numFmtId="0" fontId="36" fillId="0" borderId="0" xfId="55" applyFont="1">
      <alignment/>
      <protection/>
    </xf>
    <xf numFmtId="3" fontId="22" fillId="0" borderId="68" xfId="55" applyNumberFormat="1" applyFont="1" applyBorder="1" applyAlignment="1" applyProtection="1">
      <alignment vertical="center"/>
      <protection/>
    </xf>
    <xf numFmtId="3" fontId="22" fillId="0" borderId="69" xfId="55" applyNumberFormat="1" applyFont="1" applyFill="1" applyBorder="1" applyAlignment="1" applyProtection="1">
      <alignment vertical="center"/>
      <protection/>
    </xf>
    <xf numFmtId="3" fontId="22" fillId="0" borderId="68" xfId="55" applyNumberFormat="1" applyFont="1" applyFill="1" applyBorder="1" applyAlignment="1" applyProtection="1">
      <alignment vertical="center"/>
      <protection/>
    </xf>
    <xf numFmtId="3" fontId="22" fillId="22" borderId="59" xfId="55" applyNumberFormat="1" applyFont="1" applyFill="1" applyBorder="1" applyAlignment="1" applyProtection="1">
      <alignment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22" borderId="68" xfId="55" applyNumberFormat="1" applyFont="1" applyFill="1" applyBorder="1" applyAlignment="1" applyProtection="1">
      <alignment vertical="center"/>
      <protection/>
    </xf>
    <xf numFmtId="3" fontId="15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54" xfId="55" applyNumberFormat="1" applyFont="1" applyFill="1" applyBorder="1" applyAlignment="1" applyProtection="1">
      <alignment horizontal="right" vertical="center"/>
      <protection/>
    </xf>
    <xf numFmtId="3" fontId="15" fillId="22" borderId="54" xfId="55" applyNumberFormat="1" applyFont="1" applyFill="1" applyBorder="1" applyAlignment="1" applyProtection="1">
      <alignment horizontal="right" vertical="center"/>
      <protection/>
    </xf>
    <xf numFmtId="3" fontId="22" fillId="0" borderId="70" xfId="55" applyNumberFormat="1" applyFont="1" applyFill="1" applyBorder="1" applyAlignment="1" applyProtection="1">
      <alignment horizontal="right" vertical="center"/>
      <protection/>
    </xf>
    <xf numFmtId="3" fontId="22" fillId="0" borderId="54" xfId="55" applyNumberFormat="1" applyFont="1" applyFill="1" applyBorder="1" applyAlignment="1" applyProtection="1">
      <alignment horizontal="right" vertical="center"/>
      <protection/>
    </xf>
    <xf numFmtId="3" fontId="22" fillId="22" borderId="54" xfId="55" applyNumberFormat="1" applyFont="1" applyFill="1" applyBorder="1" applyAlignment="1" applyProtection="1">
      <alignment horizontal="right" vertical="center"/>
      <protection/>
    </xf>
    <xf numFmtId="0" fontId="49" fillId="0" borderId="0" xfId="55" applyFont="1" applyFill="1">
      <alignment/>
      <protection/>
    </xf>
    <xf numFmtId="3" fontId="22" fillId="0" borderId="60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 quotePrefix="1">
      <alignment horizontal="right" vertical="center"/>
      <protection/>
    </xf>
    <xf numFmtId="0" fontId="18" fillId="0" borderId="0" xfId="55" applyFont="1" applyFill="1" applyBorder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/>
      <protection locked="0"/>
    </xf>
    <xf numFmtId="3" fontId="22" fillId="0" borderId="60" xfId="55" applyNumberFormat="1" applyFont="1" applyFill="1" applyBorder="1" applyAlignment="1" applyProtection="1">
      <alignment horizontal="right"/>
      <protection locked="0"/>
    </xf>
    <xf numFmtId="3" fontId="22" fillId="0" borderId="48" xfId="55" applyNumberFormat="1" applyFont="1" applyFill="1" applyBorder="1" applyAlignment="1" applyProtection="1">
      <alignment horizontal="right"/>
      <protection locked="0"/>
    </xf>
    <xf numFmtId="3" fontId="22" fillId="0" borderId="54" xfId="55" applyNumberFormat="1" applyFont="1" applyBorder="1" applyAlignment="1" applyProtection="1">
      <alignment horizontal="right"/>
      <protection/>
    </xf>
    <xf numFmtId="3" fontId="22" fillId="0" borderId="70" xfId="55" applyNumberFormat="1" applyFont="1" applyFill="1" applyBorder="1" applyAlignment="1" applyProtection="1">
      <alignment horizontal="right"/>
      <protection/>
    </xf>
    <xf numFmtId="3" fontId="22" fillId="0" borderId="54" xfId="55" applyNumberFormat="1" applyFont="1" applyFill="1" applyBorder="1" applyAlignment="1" applyProtection="1">
      <alignment horizontal="right"/>
      <protection/>
    </xf>
    <xf numFmtId="3" fontId="15" fillId="0" borderId="54" xfId="55" applyNumberFormat="1" applyFont="1" applyBorder="1" applyAlignment="1" applyProtection="1">
      <alignment horizontal="right"/>
      <protection locked="0"/>
    </xf>
    <xf numFmtId="3" fontId="15" fillId="0" borderId="60" xfId="55" applyNumberFormat="1" applyFont="1" applyFill="1" applyBorder="1" applyAlignment="1" applyProtection="1">
      <alignment horizontal="right"/>
      <protection locked="0"/>
    </xf>
    <xf numFmtId="3" fontId="15" fillId="0" borderId="48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1" xfId="55" applyNumberFormat="1" applyFont="1" applyFill="1" applyBorder="1" applyAlignment="1" applyProtection="1">
      <alignment horizontal="right" vertical="center"/>
      <protection locked="0"/>
    </xf>
    <xf numFmtId="218" fontId="19" fillId="0" borderId="60" xfId="57" applyNumberFormat="1" applyFont="1" applyFill="1" applyBorder="1" applyAlignment="1" quotePrefix="1">
      <alignment horizontal="right" vertical="center"/>
      <protection/>
    </xf>
    <xf numFmtId="3" fontId="15" fillId="0" borderId="30" xfId="55" applyNumberFormat="1" applyFont="1" applyFill="1" applyBorder="1" applyAlignment="1" applyProtection="1">
      <alignment horizontal="right" vertical="center"/>
      <protection/>
    </xf>
    <xf numFmtId="0" fontId="36" fillId="0" borderId="0" xfId="55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7" applyFont="1" applyFill="1" applyBorder="1" applyAlignment="1">
      <alignment horizontal="left" vertical="center" wrapText="1"/>
      <protection/>
    </xf>
    <xf numFmtId="0" fontId="15" fillId="0" borderId="66" xfId="57" applyFont="1" applyFill="1" applyBorder="1" applyAlignment="1">
      <alignment horizontal="left" vertical="center" wrapText="1"/>
      <protection/>
    </xf>
    <xf numFmtId="0" fontId="15" fillId="16" borderId="71" xfId="57" applyFont="1" applyFill="1" applyBorder="1" applyAlignment="1">
      <alignment horizontal="left" wrapText="1"/>
      <protection/>
    </xf>
    <xf numFmtId="0" fontId="15" fillId="16" borderId="72" xfId="57" applyFont="1" applyFill="1" applyBorder="1" applyAlignment="1">
      <alignment horizontal="left" wrapText="1"/>
      <protection/>
    </xf>
    <xf numFmtId="0" fontId="15" fillId="16" borderId="73" xfId="57" applyFont="1" applyFill="1" applyBorder="1" applyAlignment="1">
      <alignment horizontal="left" wrapText="1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7" applyFont="1" applyFill="1" applyBorder="1" applyAlignment="1">
      <alignment horizontal="left"/>
      <protection/>
    </xf>
    <xf numFmtId="0" fontId="15" fillId="0" borderId="24" xfId="57" applyFont="1" applyFill="1" applyBorder="1" applyAlignment="1">
      <alignment horizontal="left"/>
      <protection/>
    </xf>
    <xf numFmtId="0" fontId="15" fillId="0" borderId="24" xfId="57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4" xfId="57" applyFont="1" applyFill="1" applyBorder="1" applyAlignment="1">
      <alignment horizontal="left" vertical="center" wrapText="1"/>
      <protection/>
    </xf>
    <xf numFmtId="3" fontId="15" fillId="0" borderId="64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6" fillId="0" borderId="38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wrapText="1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24" xfId="57" applyFont="1" applyFill="1" applyBorder="1" applyAlignment="1">
      <alignment wrapText="1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4" fillId="0" borderId="41" xfId="57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28" xfId="55" applyNumberFormat="1" applyFont="1" applyBorder="1" applyAlignment="1" applyProtection="1">
      <alignment vertical="center"/>
      <protection/>
    </xf>
    <xf numFmtId="3" fontId="15" fillId="0" borderId="25" xfId="55" applyNumberFormat="1" applyFont="1" applyBorder="1" applyAlignment="1" applyProtection="1">
      <alignment vertical="center"/>
      <protection/>
    </xf>
    <xf numFmtId="3" fontId="22" fillId="0" borderId="57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15" fillId="0" borderId="11" xfId="55" applyFont="1" applyBorder="1" applyAlignment="1">
      <alignment horizontal="left" vertical="center"/>
      <protection/>
    </xf>
    <xf numFmtId="0" fontId="20" fillId="0" borderId="38" xfId="57" applyFont="1" applyFill="1" applyBorder="1">
      <alignment/>
      <protection/>
    </xf>
    <xf numFmtId="0" fontId="20" fillId="0" borderId="24" xfId="57" applyFont="1" applyFill="1" applyBorder="1">
      <alignment/>
      <protection/>
    </xf>
    <xf numFmtId="0" fontId="15" fillId="0" borderId="0" xfId="57" applyFont="1" applyFill="1" applyBorder="1" applyAlignment="1">
      <alignment horizontal="left" wrapText="1"/>
      <protection/>
    </xf>
    <xf numFmtId="0" fontId="20" fillId="0" borderId="38" xfId="57" applyFont="1" applyFill="1" applyBorder="1" applyAlignment="1">
      <alignment horizontal="left" wrapText="1"/>
      <protection/>
    </xf>
    <xf numFmtId="0" fontId="20" fillId="0" borderId="52" xfId="57" applyFont="1" applyFill="1" applyBorder="1" applyAlignment="1">
      <alignment horizontal="left" wrapText="1"/>
      <protection/>
    </xf>
    <xf numFmtId="0" fontId="20" fillId="0" borderId="0" xfId="57" applyFont="1" applyFill="1" applyBorder="1" applyAlignment="1">
      <alignment horizontal="left" wrapText="1"/>
      <protection/>
    </xf>
    <xf numFmtId="0" fontId="20" fillId="0" borderId="24" xfId="57" applyFont="1" applyFill="1" applyBorder="1" applyAlignment="1">
      <alignment horizontal="left" wrapText="1"/>
      <protection/>
    </xf>
    <xf numFmtId="3" fontId="22" fillId="0" borderId="57" xfId="55" applyNumberFormat="1" applyFont="1" applyBorder="1" applyAlignment="1">
      <alignment vertical="center"/>
      <protection/>
    </xf>
    <xf numFmtId="3" fontId="15" fillId="0" borderId="64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57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39" fillId="13" borderId="0" xfId="55" applyFill="1">
      <alignment/>
      <protection/>
    </xf>
    <xf numFmtId="0" fontId="60" fillId="0" borderId="0" xfId="56" applyFont="1" applyAlignment="1">
      <alignment vertical="center"/>
      <protection/>
    </xf>
    <xf numFmtId="0" fontId="61" fillId="0" borderId="0" xfId="56" applyFont="1" applyAlignment="1">
      <alignment vertical="center"/>
      <protection/>
    </xf>
    <xf numFmtId="0" fontId="61" fillId="0" borderId="0" xfId="56" applyFont="1" applyAlignment="1">
      <alignment vertical="center" wrapText="1"/>
      <protection/>
    </xf>
    <xf numFmtId="1" fontId="62" fillId="0" borderId="0" xfId="56" applyNumberFormat="1" applyFont="1" applyAlignment="1">
      <alignment vertical="center"/>
      <protection/>
    </xf>
    <xf numFmtId="0" fontId="63" fillId="0" borderId="0" xfId="56" applyFont="1" applyProtection="1">
      <alignment/>
      <protection locked="0"/>
    </xf>
    <xf numFmtId="0" fontId="61" fillId="0" borderId="0" xfId="56" applyFont="1" applyAlignment="1" applyProtection="1">
      <alignment vertical="center"/>
      <protection locked="0"/>
    </xf>
    <xf numFmtId="0" fontId="61" fillId="0" borderId="0" xfId="56" applyFont="1" applyBorder="1" applyAlignment="1">
      <alignment vertical="center"/>
      <protection/>
    </xf>
    <xf numFmtId="0" fontId="61" fillId="0" borderId="0" xfId="56" applyFont="1" applyBorder="1" applyAlignment="1">
      <alignment vertical="center" wrapText="1"/>
      <protection/>
    </xf>
    <xf numFmtId="0" fontId="61" fillId="0" borderId="0" xfId="56" applyFont="1" applyAlignment="1">
      <alignment horizontal="center" vertical="center"/>
      <protection/>
    </xf>
    <xf numFmtId="14" fontId="61" fillId="18" borderId="0" xfId="56" applyNumberFormat="1" applyFont="1" applyFill="1" applyAlignment="1" applyProtection="1" quotePrefix="1">
      <alignment horizontal="center" vertical="center"/>
      <protection locked="0"/>
    </xf>
    <xf numFmtId="14" fontId="61" fillId="18" borderId="0" xfId="56" applyNumberFormat="1" applyFont="1" applyFill="1" applyAlignment="1" applyProtection="1">
      <alignment horizontal="center" vertical="center"/>
      <protection locked="0"/>
    </xf>
    <xf numFmtId="0" fontId="61" fillId="0" borderId="0" xfId="56" applyFont="1" applyAlignment="1" quotePrefix="1">
      <alignment vertical="center"/>
      <protection/>
    </xf>
    <xf numFmtId="49" fontId="61" fillId="18" borderId="10" xfId="56" applyNumberFormat="1" applyFont="1" applyFill="1" applyBorder="1" applyAlignment="1" applyProtection="1">
      <alignment horizontal="center" vertical="center"/>
      <protection locked="0"/>
    </xf>
    <xf numFmtId="49" fontId="67" fillId="18" borderId="36" xfId="56" applyNumberFormat="1" applyFont="1" applyFill="1" applyBorder="1" applyAlignment="1" applyProtection="1">
      <alignment horizontal="center" vertical="center"/>
      <protection locked="0"/>
    </xf>
    <xf numFmtId="0" fontId="61" fillId="0" borderId="0" xfId="56" applyFont="1" applyAlignment="1" quotePrefix="1">
      <alignment horizontal="center" vertical="center"/>
      <protection/>
    </xf>
    <xf numFmtId="215" fontId="61" fillId="0" borderId="0" xfId="56" applyNumberFormat="1" applyFont="1" applyAlignment="1">
      <alignment vertical="center"/>
      <protection/>
    </xf>
    <xf numFmtId="0" fontId="60" fillId="0" borderId="0" xfId="56" applyFont="1" applyBorder="1" applyAlignment="1">
      <alignment vertical="center"/>
      <protection/>
    </xf>
    <xf numFmtId="0" fontId="68" fillId="0" borderId="27" xfId="57" applyFont="1" applyFill="1" applyBorder="1" applyAlignment="1">
      <alignment horizontal="left" vertical="center" wrapText="1"/>
      <protection/>
    </xf>
    <xf numFmtId="0" fontId="69" fillId="0" borderId="30" xfId="57" applyFont="1" applyFill="1" applyBorder="1" applyAlignment="1">
      <alignment horizontal="center" vertical="center" wrapText="1"/>
      <protection/>
    </xf>
    <xf numFmtId="0" fontId="61" fillId="0" borderId="53" xfId="56" applyFont="1" applyBorder="1" applyAlignment="1">
      <alignment horizontal="center" vertical="center" wrapText="1"/>
      <protection/>
    </xf>
    <xf numFmtId="0" fontId="61" fillId="0" borderId="14" xfId="56" applyFont="1" applyBorder="1" applyAlignment="1">
      <alignment horizontal="center" vertical="center"/>
      <protection/>
    </xf>
    <xf numFmtId="0" fontId="61" fillId="0" borderId="19" xfId="56" applyFont="1" applyBorder="1" applyAlignment="1">
      <alignment horizontal="center" vertical="center"/>
      <protection/>
    </xf>
    <xf numFmtId="0" fontId="61" fillId="0" borderId="23" xfId="56" applyFont="1" applyBorder="1" applyAlignment="1">
      <alignment horizontal="center" vertical="center"/>
      <protection/>
    </xf>
    <xf numFmtId="0" fontId="70" fillId="0" borderId="30" xfId="57" applyFont="1" applyFill="1" applyBorder="1" applyAlignment="1">
      <alignment horizontal="center" vertical="center" wrapText="1"/>
      <protection/>
    </xf>
    <xf numFmtId="0" fontId="61" fillId="0" borderId="17" xfId="56" applyFont="1" applyBorder="1" applyAlignment="1">
      <alignment horizontal="center" vertical="center"/>
      <protection/>
    </xf>
    <xf numFmtId="0" fontId="71" fillId="0" borderId="27" xfId="56" applyFont="1" applyBorder="1" applyAlignment="1">
      <alignment vertical="center"/>
      <protection/>
    </xf>
    <xf numFmtId="0" fontId="61" fillId="0" borderId="30" xfId="56" applyFont="1" applyBorder="1" applyAlignment="1">
      <alignment horizontal="center" vertical="center"/>
      <protection/>
    </xf>
    <xf numFmtId="0" fontId="61" fillId="0" borderId="13" xfId="56" applyFont="1" applyBorder="1" applyAlignment="1">
      <alignment horizontal="left" vertical="center" wrapText="1"/>
      <protection/>
    </xf>
    <xf numFmtId="0" fontId="72" fillId="0" borderId="0" xfId="56" applyFont="1" applyAlignment="1">
      <alignment vertical="center"/>
      <protection/>
    </xf>
    <xf numFmtId="216" fontId="73" fillId="18" borderId="15" xfId="57" applyNumberFormat="1" applyFont="1" applyFill="1" applyBorder="1" applyAlignment="1" quotePrefix="1">
      <alignment horizontal="right" vertical="center"/>
      <protection/>
    </xf>
    <xf numFmtId="3" fontId="68" fillId="0" borderId="68" xfId="56" applyNumberFormat="1" applyFont="1" applyBorder="1" applyAlignment="1">
      <alignment horizontal="right" vertical="center"/>
      <protection/>
    </xf>
    <xf numFmtId="0" fontId="74" fillId="0" borderId="0" xfId="56" applyFont="1" applyAlignment="1">
      <alignment vertical="center"/>
      <protection/>
    </xf>
    <xf numFmtId="216" fontId="73" fillId="18" borderId="19" xfId="57" applyNumberFormat="1" applyFont="1" applyFill="1" applyBorder="1" applyAlignment="1" quotePrefix="1">
      <alignment horizontal="right" vertical="center"/>
      <protection/>
    </xf>
    <xf numFmtId="3" fontId="68" fillId="0" borderId="54" xfId="56" applyNumberFormat="1" applyFont="1" applyBorder="1" applyAlignment="1">
      <alignment horizontal="right" vertical="center"/>
      <protection/>
    </xf>
    <xf numFmtId="0" fontId="74" fillId="16" borderId="0" xfId="56" applyFont="1" applyFill="1" applyAlignment="1">
      <alignment vertical="center"/>
      <protection/>
    </xf>
    <xf numFmtId="0" fontId="74" fillId="20" borderId="0" xfId="56" applyFont="1" applyFill="1" applyAlignment="1">
      <alignment vertical="center"/>
      <protection/>
    </xf>
    <xf numFmtId="0" fontId="74" fillId="0" borderId="23" xfId="57" applyNumberFormat="1" applyFont="1" applyFill="1" applyBorder="1" applyAlignment="1" quotePrefix="1">
      <alignment horizontal="right"/>
      <protection/>
    </xf>
    <xf numFmtId="216" fontId="73" fillId="18" borderId="0" xfId="57" applyNumberFormat="1" applyFont="1" applyFill="1" applyBorder="1" applyAlignment="1" quotePrefix="1">
      <alignment horizontal="right" vertical="center"/>
      <protection/>
    </xf>
    <xf numFmtId="0" fontId="74" fillId="0" borderId="0" xfId="56" applyNumberFormat="1" applyFont="1" applyAlignment="1">
      <alignment horizontal="right"/>
      <protection/>
    </xf>
    <xf numFmtId="0" fontId="74" fillId="0" borderId="0" xfId="57" applyNumberFormat="1" applyFont="1" applyFill="1" applyAlignment="1">
      <alignment horizontal="right"/>
      <protection/>
    </xf>
    <xf numFmtId="0" fontId="73" fillId="18" borderId="48" xfId="57" applyFont="1" applyFill="1" applyBorder="1" applyAlignment="1" quotePrefix="1">
      <alignment horizontal="left"/>
      <protection/>
    </xf>
    <xf numFmtId="196" fontId="75" fillId="0" borderId="0" xfId="57" applyNumberFormat="1" applyFont="1" applyFill="1" applyBorder="1">
      <alignment/>
      <protection/>
    </xf>
    <xf numFmtId="0" fontId="76" fillId="0" borderId="0" xfId="57" applyFont="1" applyFill="1" applyBorder="1">
      <alignment/>
      <protection/>
    </xf>
    <xf numFmtId="0" fontId="76" fillId="0" borderId="13" xfId="57" applyFont="1" applyFill="1" applyBorder="1">
      <alignment/>
      <protection/>
    </xf>
    <xf numFmtId="0" fontId="77" fillId="0" borderId="0" xfId="56" applyFont="1" applyAlignment="1">
      <alignment vertical="center"/>
      <protection/>
    </xf>
    <xf numFmtId="3" fontId="68" fillId="0" borderId="75" xfId="56" applyNumberFormat="1" applyFont="1" applyBorder="1" applyAlignment="1">
      <alignment horizontal="right" vertical="center"/>
      <protection/>
    </xf>
    <xf numFmtId="0" fontId="60" fillId="0" borderId="0" xfId="56" applyNumberFormat="1" applyFont="1" applyBorder="1" applyAlignment="1">
      <alignment horizontal="right"/>
      <protection/>
    </xf>
    <xf numFmtId="0" fontId="70" fillId="0" borderId="27" xfId="57" applyFont="1" applyFill="1" applyBorder="1" applyAlignment="1" quotePrefix="1">
      <alignment horizontal="right" vertical="center"/>
      <protection/>
    </xf>
    <xf numFmtId="0" fontId="78" fillId="0" borderId="30" xfId="57" applyFont="1" applyFill="1" applyBorder="1" applyAlignment="1">
      <alignment horizontal="right" vertical="center"/>
      <protection/>
    </xf>
    <xf numFmtId="3" fontId="67" fillId="0" borderId="10" xfId="56" applyNumberFormat="1" applyFont="1" applyBorder="1" applyAlignment="1">
      <alignment vertical="center"/>
      <protection/>
    </xf>
    <xf numFmtId="0" fontId="79" fillId="0" borderId="0" xfId="56" applyFont="1" applyBorder="1" applyAlignment="1">
      <alignment vertical="center"/>
      <protection/>
    </xf>
    <xf numFmtId="0" fontId="70" fillId="0" borderId="0" xfId="57" applyFont="1" applyFill="1" applyBorder="1" applyAlignment="1" quotePrefix="1">
      <alignment horizontal="right" vertical="center"/>
      <protection/>
    </xf>
    <xf numFmtId="216" fontId="78" fillId="0" borderId="0" xfId="57" applyNumberFormat="1" applyFont="1" applyFill="1" applyBorder="1" applyAlignment="1" quotePrefix="1">
      <alignment horizontal="center" vertical="center"/>
      <protection/>
    </xf>
    <xf numFmtId="0" fontId="59" fillId="0" borderId="0" xfId="57" applyFont="1" applyFill="1" applyBorder="1" applyAlignment="1">
      <alignment horizontal="left" vertical="center" wrapText="1"/>
      <protection/>
    </xf>
    <xf numFmtId="3" fontId="61" fillId="0" borderId="0" xfId="56" applyNumberFormat="1" applyFont="1" applyBorder="1" applyAlignment="1" applyProtection="1">
      <alignment horizontal="right" vertical="center"/>
      <protection locked="0"/>
    </xf>
    <xf numFmtId="3" fontId="61" fillId="0" borderId="0" xfId="56" applyNumberFormat="1" applyFont="1" applyAlignment="1">
      <alignment horizontal="right" vertical="center"/>
      <protection/>
    </xf>
    <xf numFmtId="3" fontId="61" fillId="0" borderId="0" xfId="56" applyNumberFormat="1" applyFont="1" applyAlignment="1">
      <alignment horizontal="center" vertical="center"/>
      <protection/>
    </xf>
    <xf numFmtId="0" fontId="66" fillId="0" borderId="0" xfId="56" applyFont="1" applyAlignment="1">
      <alignment vertical="center" wrapText="1"/>
      <protection/>
    </xf>
    <xf numFmtId="14" fontId="61" fillId="0" borderId="0" xfId="56" applyNumberFormat="1" applyFont="1" applyFill="1" applyAlignment="1" applyProtection="1" quotePrefix="1">
      <alignment horizontal="center" vertical="center"/>
      <protection/>
    </xf>
    <xf numFmtId="14" fontId="61" fillId="0" borderId="0" xfId="56" applyNumberFormat="1" applyFont="1" applyFill="1" applyAlignment="1" applyProtection="1">
      <alignment horizontal="center" vertical="center"/>
      <protection/>
    </xf>
    <xf numFmtId="49" fontId="61" fillId="18" borderId="10" xfId="56" applyNumberFormat="1" applyFont="1" applyFill="1" applyBorder="1" applyAlignment="1">
      <alignment horizontal="center" vertical="center"/>
      <protection/>
    </xf>
    <xf numFmtId="3" fontId="61" fillId="0" borderId="0" xfId="56" applyNumberFormat="1" applyFont="1" applyAlignment="1" quotePrefix="1">
      <alignment horizontal="right" vertical="center"/>
      <protection/>
    </xf>
    <xf numFmtId="49" fontId="67" fillId="18" borderId="36" xfId="56" applyNumberFormat="1" applyFont="1" applyFill="1" applyBorder="1" applyAlignment="1">
      <alignment horizontal="center" vertical="center"/>
      <protection/>
    </xf>
    <xf numFmtId="0" fontId="61" fillId="0" borderId="15" xfId="56" applyFont="1" applyBorder="1" applyAlignment="1">
      <alignment horizontal="center" vertical="center"/>
      <protection/>
    </xf>
    <xf numFmtId="3" fontId="61" fillId="0" borderId="14" xfId="56" applyNumberFormat="1" applyFont="1" applyBorder="1" applyAlignment="1">
      <alignment horizontal="right" vertical="center"/>
      <protection/>
    </xf>
    <xf numFmtId="3" fontId="61" fillId="0" borderId="14" xfId="56" applyNumberFormat="1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 wrapText="1"/>
      <protection/>
    </xf>
    <xf numFmtId="1" fontId="61" fillId="0" borderId="17" xfId="56" applyNumberFormat="1" applyFont="1" applyBorder="1" applyAlignment="1">
      <alignment horizontal="center" vertical="center"/>
      <protection/>
    </xf>
    <xf numFmtId="0" fontId="71" fillId="0" borderId="27" xfId="56" applyFont="1" applyBorder="1" applyAlignment="1">
      <alignment horizontal="left" vertical="center"/>
      <protection/>
    </xf>
    <xf numFmtId="3" fontId="61" fillId="0" borderId="21" xfId="56" applyNumberFormat="1" applyFont="1" applyBorder="1" applyAlignment="1">
      <alignment horizontal="right" vertical="center"/>
      <protection/>
    </xf>
    <xf numFmtId="3" fontId="68" fillId="16" borderId="59" xfId="56" applyNumberFormat="1" applyFont="1" applyFill="1" applyBorder="1" applyAlignment="1" applyProtection="1">
      <alignment horizontal="right" vertical="center"/>
      <protection locked="0"/>
    </xf>
    <xf numFmtId="3" fontId="68" fillId="16" borderId="68" xfId="56" applyNumberFormat="1" applyFont="1" applyFill="1" applyBorder="1" applyAlignment="1" applyProtection="1">
      <alignment horizontal="right" vertical="center"/>
      <protection locked="0"/>
    </xf>
    <xf numFmtId="3" fontId="68" fillId="16" borderId="48" xfId="56" applyNumberFormat="1" applyFont="1" applyFill="1" applyBorder="1" applyAlignment="1" applyProtection="1">
      <alignment horizontal="right" vertical="center"/>
      <protection locked="0"/>
    </xf>
    <xf numFmtId="3" fontId="68" fillId="16" borderId="54" xfId="56" applyNumberFormat="1" applyFont="1" applyFill="1" applyBorder="1" applyAlignment="1" applyProtection="1">
      <alignment horizontal="right" vertical="center"/>
      <protection locked="0"/>
    </xf>
    <xf numFmtId="0" fontId="74" fillId="0" borderId="0" xfId="56" applyNumberFormat="1" applyFont="1" applyBorder="1" applyAlignment="1">
      <alignment horizontal="right"/>
      <protection/>
    </xf>
    <xf numFmtId="0" fontId="73" fillId="18" borderId="48" xfId="56" applyFont="1" applyFill="1" applyBorder="1" applyAlignment="1">
      <alignment vertical="center"/>
      <protection/>
    </xf>
    <xf numFmtId="0" fontId="74" fillId="20" borderId="0" xfId="56" applyNumberFormat="1" applyFont="1" applyFill="1" applyAlignment="1">
      <alignment horizontal="right"/>
      <protection/>
    </xf>
    <xf numFmtId="216" fontId="73" fillId="18" borderId="19" xfId="57" applyNumberFormat="1" applyFont="1" applyFill="1" applyBorder="1" applyAlignment="1" quotePrefix="1">
      <alignment horizontal="right"/>
      <protection/>
    </xf>
    <xf numFmtId="0" fontId="74" fillId="0" borderId="0" xfId="56" applyFont="1">
      <alignment/>
      <protection/>
    </xf>
    <xf numFmtId="216" fontId="73" fillId="18" borderId="19" xfId="57" applyNumberFormat="1" applyFont="1" applyFill="1" applyBorder="1" applyAlignment="1">
      <alignment horizontal="right"/>
      <protection/>
    </xf>
    <xf numFmtId="3" fontId="68" fillId="0" borderId="56" xfId="56" applyNumberFormat="1" applyFont="1" applyBorder="1" applyAlignment="1">
      <alignment horizontal="right" vertical="center"/>
      <protection/>
    </xf>
    <xf numFmtId="3" fontId="68" fillId="16" borderId="40" xfId="56" applyNumberFormat="1" applyFont="1" applyFill="1" applyBorder="1" applyAlignment="1" applyProtection="1">
      <alignment horizontal="right" vertical="center"/>
      <protection locked="0"/>
    </xf>
    <xf numFmtId="3" fontId="68" fillId="16" borderId="76" xfId="56" applyNumberFormat="1" applyFont="1" applyFill="1" applyBorder="1" applyAlignment="1" applyProtection="1">
      <alignment horizontal="right" vertical="center"/>
      <protection locked="0"/>
    </xf>
    <xf numFmtId="3" fontId="68" fillId="16" borderId="56" xfId="56" applyNumberFormat="1" applyFont="1" applyFill="1" applyBorder="1" applyAlignment="1" applyProtection="1">
      <alignment horizontal="right" vertical="center"/>
      <protection locked="0"/>
    </xf>
    <xf numFmtId="0" fontId="60" fillId="0" borderId="0" xfId="56" applyNumberFormat="1" applyFont="1" applyAlignment="1">
      <alignment horizontal="right"/>
      <protection/>
    </xf>
    <xf numFmtId="218" fontId="70" fillId="0" borderId="27" xfId="57" applyNumberFormat="1" applyFont="1" applyFill="1" applyBorder="1" applyAlignment="1">
      <alignment vertical="center"/>
      <protection/>
    </xf>
    <xf numFmtId="3" fontId="67" fillId="16" borderId="10" xfId="56" applyNumberFormat="1" applyFont="1" applyFill="1" applyBorder="1" applyAlignment="1">
      <alignment vertical="center"/>
      <protection/>
    </xf>
    <xf numFmtId="0" fontId="70" fillId="0" borderId="0" xfId="57" applyFont="1" applyFill="1" applyBorder="1" applyAlignment="1">
      <alignment horizontal="center" vertical="center"/>
      <protection/>
    </xf>
    <xf numFmtId="0" fontId="61" fillId="0" borderId="15" xfId="56" applyFont="1" applyBorder="1" applyAlignment="1">
      <alignment vertical="center"/>
      <protection/>
    </xf>
    <xf numFmtId="0" fontId="61" fillId="0" borderId="16" xfId="56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/>
      <protection/>
    </xf>
    <xf numFmtId="3" fontId="61" fillId="0" borderId="17" xfId="56" applyNumberFormat="1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left" vertical="center"/>
      <protection/>
    </xf>
    <xf numFmtId="0" fontId="61" fillId="0" borderId="27" xfId="56" applyFont="1" applyBorder="1" applyAlignment="1">
      <alignment vertical="center" wrapText="1"/>
      <protection/>
    </xf>
    <xf numFmtId="3" fontId="61" fillId="0" borderId="27" xfId="56" applyNumberFormat="1" applyFont="1" applyBorder="1" applyAlignment="1">
      <alignment horizontal="right" vertical="center"/>
      <protection/>
    </xf>
    <xf numFmtId="3" fontId="61" fillId="0" borderId="30" xfId="56" applyNumberFormat="1" applyFont="1" applyBorder="1" applyAlignment="1">
      <alignment horizontal="right" vertical="center"/>
      <protection/>
    </xf>
    <xf numFmtId="0" fontId="71" fillId="0" borderId="22" xfId="56" applyFont="1" applyBorder="1" applyAlignment="1">
      <alignment vertical="center" wrapText="1"/>
      <protection/>
    </xf>
    <xf numFmtId="3" fontId="68" fillId="0" borderId="68" xfId="56" applyNumberFormat="1" applyFont="1" applyBorder="1" applyAlignment="1">
      <alignment vertical="center"/>
      <protection/>
    </xf>
    <xf numFmtId="3" fontId="68" fillId="0" borderId="54" xfId="56" applyNumberFormat="1" applyFont="1" applyBorder="1" applyAlignment="1" applyProtection="1">
      <alignment vertical="center"/>
      <protection/>
    </xf>
    <xf numFmtId="216" fontId="73" fillId="18" borderId="22" xfId="57" applyNumberFormat="1" applyFont="1" applyFill="1" applyBorder="1" applyAlignment="1" quotePrefix="1">
      <alignment horizontal="right" vertical="center"/>
      <protection/>
    </xf>
    <xf numFmtId="3" fontId="68" fillId="0" borderId="75" xfId="56" applyNumberFormat="1" applyFont="1" applyBorder="1" applyAlignment="1" applyProtection="1">
      <alignment vertical="center"/>
      <protection/>
    </xf>
    <xf numFmtId="216" fontId="67" fillId="0" borderId="27" xfId="57" applyNumberFormat="1" applyFont="1" applyFill="1" applyBorder="1" applyAlignment="1" quotePrefix="1">
      <alignment horizontal="center" vertical="center"/>
      <protection/>
    </xf>
    <xf numFmtId="3" fontId="67" fillId="0" borderId="27" xfId="56" applyNumberFormat="1" applyFont="1" applyBorder="1" applyAlignment="1">
      <alignment vertical="center"/>
      <protection/>
    </xf>
    <xf numFmtId="3" fontId="67" fillId="0" borderId="30" xfId="56" applyNumberFormat="1" applyFont="1" applyBorder="1" applyAlignment="1">
      <alignment vertical="center"/>
      <protection/>
    </xf>
    <xf numFmtId="0" fontId="59" fillId="0" borderId="27" xfId="57" applyFont="1" applyFill="1" applyBorder="1" applyAlignment="1">
      <alignment horizontal="right" vertical="center"/>
      <protection/>
    </xf>
    <xf numFmtId="3" fontId="70" fillId="0" borderId="30" xfId="57" applyNumberFormat="1" applyFont="1" applyFill="1" applyBorder="1" applyAlignment="1">
      <alignment vertical="center"/>
      <protection/>
    </xf>
    <xf numFmtId="3" fontId="68" fillId="0" borderId="54" xfId="56" applyNumberFormat="1" applyFont="1" applyBorder="1" applyAlignment="1">
      <alignment vertical="center"/>
      <protection/>
    </xf>
    <xf numFmtId="0" fontId="76" fillId="0" borderId="0" xfId="57" applyFont="1" applyFill="1">
      <alignment/>
      <protection/>
    </xf>
    <xf numFmtId="0" fontId="75" fillId="20" borderId="0" xfId="57" applyFont="1" applyFill="1" applyBorder="1" applyAlignment="1">
      <alignment horizontal="right"/>
      <protection/>
    </xf>
    <xf numFmtId="0" fontId="73" fillId="18" borderId="48" xfId="57" applyFont="1" applyFill="1" applyBorder="1">
      <alignment/>
      <protection/>
    </xf>
    <xf numFmtId="3" fontId="68" fillId="0" borderId="54" xfId="56" applyNumberFormat="1" applyFont="1" applyBorder="1" applyAlignment="1" applyProtection="1">
      <alignment horizontal="right" vertical="center"/>
      <protection locked="0"/>
    </xf>
    <xf numFmtId="216" fontId="70" fillId="0" borderId="27" xfId="57" applyNumberFormat="1" applyFont="1" applyFill="1" applyBorder="1" applyAlignment="1" quotePrefix="1">
      <alignment horizontal="right" vertical="center"/>
      <protection/>
    </xf>
    <xf numFmtId="3" fontId="68" fillId="0" borderId="68" xfId="56" applyNumberFormat="1" applyFont="1" applyBorder="1" applyAlignment="1" applyProtection="1">
      <alignment vertical="center"/>
      <protection locked="0"/>
    </xf>
    <xf numFmtId="3" fontId="68" fillId="0" borderId="54" xfId="56" applyNumberFormat="1" applyFont="1" applyBorder="1" applyAlignment="1" applyProtection="1">
      <alignment vertical="center"/>
      <protection locked="0"/>
    </xf>
    <xf numFmtId="0" fontId="66" fillId="0" borderId="0" xfId="56" applyFont="1" applyAlignment="1">
      <alignment vertical="center"/>
      <protection/>
    </xf>
    <xf numFmtId="0" fontId="61" fillId="25" borderId="14" xfId="56" applyFont="1" applyFill="1" applyBorder="1" applyAlignment="1" quotePrefix="1">
      <alignment horizontal="center" vertical="center"/>
      <protection/>
    </xf>
    <xf numFmtId="0" fontId="61" fillId="25" borderId="14" xfId="56" applyFont="1" applyFill="1" applyBorder="1" applyAlignment="1">
      <alignment vertical="center"/>
      <protection/>
    </xf>
    <xf numFmtId="0" fontId="61" fillId="25" borderId="15" xfId="56" applyFont="1" applyFill="1" applyBorder="1" applyAlignment="1" quotePrefix="1">
      <alignment horizontal="center" vertical="center" wrapText="1"/>
      <protection/>
    </xf>
    <xf numFmtId="3" fontId="61" fillId="0" borderId="10" xfId="56" applyNumberFormat="1" applyFont="1" applyBorder="1" applyAlignment="1">
      <alignment horizontal="center" vertical="center"/>
      <protection/>
    </xf>
    <xf numFmtId="1" fontId="61" fillId="0" borderId="10" xfId="56" applyNumberFormat="1" applyFont="1" applyBorder="1" applyAlignment="1">
      <alignment horizontal="center" vertical="center"/>
      <protection/>
    </xf>
    <xf numFmtId="0" fontId="61" fillId="25" borderId="21" xfId="56" applyFont="1" applyFill="1" applyBorder="1" applyAlignment="1" quotePrefix="1">
      <alignment horizontal="center" vertical="center" wrapText="1"/>
      <protection/>
    </xf>
    <xf numFmtId="0" fontId="61" fillId="25" borderId="19" xfId="56" applyFont="1" applyFill="1" applyBorder="1" applyAlignment="1" quotePrefix="1">
      <alignment horizontal="center" vertical="center" wrapText="1"/>
      <protection/>
    </xf>
    <xf numFmtId="0" fontId="61" fillId="25" borderId="27" xfId="56" applyFont="1" applyFill="1" applyBorder="1" applyAlignment="1" quotePrefix="1">
      <alignment horizontal="left" vertical="center"/>
      <protection/>
    </xf>
    <xf numFmtId="0" fontId="61" fillId="25" borderId="30" xfId="56" applyFont="1" applyFill="1" applyBorder="1" applyAlignment="1">
      <alignment horizontal="center" vertical="center"/>
      <protection/>
    </xf>
    <xf numFmtId="0" fontId="61" fillId="25" borderId="27" xfId="56" applyFont="1" applyFill="1" applyBorder="1" applyAlignment="1" quotePrefix="1">
      <alignment horizontal="left" vertical="center" wrapText="1"/>
      <protection/>
    </xf>
    <xf numFmtId="3" fontId="61" fillId="0" borderId="10" xfId="56" applyNumberFormat="1" applyFont="1" applyBorder="1" applyAlignment="1">
      <alignment horizontal="right" vertical="center"/>
      <protection/>
    </xf>
    <xf numFmtId="0" fontId="61" fillId="25" borderId="22" xfId="56" applyFont="1" applyFill="1" applyBorder="1" applyAlignment="1">
      <alignment vertical="center"/>
      <protection/>
    </xf>
    <xf numFmtId="196" fontId="61" fillId="25" borderId="29" xfId="56" applyNumberFormat="1" applyFont="1" applyFill="1" applyBorder="1" applyAlignment="1" quotePrefix="1">
      <alignment horizontal="center" vertical="center"/>
      <protection/>
    </xf>
    <xf numFmtId="196" fontId="61" fillId="25" borderId="21" xfId="56" applyNumberFormat="1" applyFont="1" applyFill="1" applyBorder="1" applyAlignment="1" quotePrefix="1">
      <alignment horizontal="center" vertical="center" wrapText="1"/>
      <protection/>
    </xf>
    <xf numFmtId="3" fontId="67" fillId="0" borderId="21" xfId="56" applyNumberFormat="1" applyFont="1" applyBorder="1" applyAlignment="1">
      <alignment horizontal="right" vertical="center"/>
      <protection/>
    </xf>
    <xf numFmtId="196" fontId="61" fillId="0" borderId="0" xfId="56" applyNumberFormat="1" applyFont="1" applyBorder="1" applyAlignment="1">
      <alignment vertical="center"/>
      <protection/>
    </xf>
    <xf numFmtId="196" fontId="61" fillId="0" borderId="0" xfId="56" applyNumberFormat="1" applyFont="1" applyBorder="1" applyAlignment="1">
      <alignment vertical="center" wrapText="1"/>
      <protection/>
    </xf>
    <xf numFmtId="3" fontId="61" fillId="0" borderId="0" xfId="56" applyNumberFormat="1" applyFont="1" applyBorder="1" applyAlignment="1">
      <alignment horizontal="right" vertical="center"/>
      <protection/>
    </xf>
    <xf numFmtId="0" fontId="61" fillId="0" borderId="27" xfId="56" applyFont="1" applyBorder="1" applyAlignment="1" quotePrefix="1">
      <alignment horizontal="center" vertical="center"/>
      <protection/>
    </xf>
    <xf numFmtId="0" fontId="61" fillId="0" borderId="30" xfId="56" applyFont="1" applyBorder="1" applyAlignment="1" quotePrefix="1">
      <alignment horizontal="center" vertical="center"/>
      <protection/>
    </xf>
    <xf numFmtId="0" fontId="61" fillId="0" borderId="14" xfId="56" applyFont="1" applyBorder="1" applyAlignment="1" quotePrefix="1">
      <alignment horizontal="center" vertical="center" wrapText="1"/>
      <protection/>
    </xf>
    <xf numFmtId="216" fontId="69" fillId="0" borderId="30" xfId="57" applyNumberFormat="1" applyFont="1" applyFill="1" applyBorder="1" applyAlignment="1" quotePrefix="1">
      <alignment horizontal="center" vertical="center"/>
      <protection/>
    </xf>
    <xf numFmtId="0" fontId="61" fillId="0" borderId="15" xfId="56" applyFont="1" applyBorder="1" applyAlignment="1" quotePrefix="1">
      <alignment horizontal="center" vertical="center"/>
      <protection/>
    </xf>
    <xf numFmtId="0" fontId="61" fillId="0" borderId="27" xfId="56" applyFont="1" applyBorder="1" applyAlignment="1">
      <alignment horizontal="left" vertical="center"/>
      <protection/>
    </xf>
    <xf numFmtId="0" fontId="61" fillId="0" borderId="30" xfId="56" applyFont="1" applyBorder="1" applyAlignment="1">
      <alignment horizontal="left" vertical="center"/>
      <protection/>
    </xf>
    <xf numFmtId="0" fontId="61" fillId="0" borderId="27" xfId="56" applyFont="1" applyBorder="1" applyAlignment="1">
      <alignment horizontal="left" vertical="center" wrapText="1"/>
      <protection/>
    </xf>
    <xf numFmtId="3" fontId="68" fillId="0" borderId="54" xfId="56" applyNumberFormat="1" applyFont="1" applyBorder="1" applyAlignment="1" applyProtection="1">
      <alignment horizontal="right" vertical="center"/>
      <protection/>
    </xf>
    <xf numFmtId="196" fontId="76" fillId="0" borderId="0" xfId="57" applyNumberFormat="1" applyFont="1" applyFill="1" applyBorder="1">
      <alignment/>
      <protection/>
    </xf>
    <xf numFmtId="196" fontId="76" fillId="0" borderId="0" xfId="57" applyNumberFormat="1" applyFont="1" applyFill="1" applyBorder="1" applyProtection="1">
      <alignment/>
      <protection locked="0"/>
    </xf>
    <xf numFmtId="196" fontId="76" fillId="0" borderId="0" xfId="57" applyNumberFormat="1" applyFont="1" applyFill="1">
      <alignment/>
      <protection/>
    </xf>
    <xf numFmtId="196" fontId="76" fillId="0" borderId="0" xfId="57" applyNumberFormat="1" applyFont="1" applyFill="1" applyProtection="1">
      <alignment/>
      <protection locked="0"/>
    </xf>
    <xf numFmtId="196" fontId="75" fillId="0" borderId="0" xfId="57" applyNumberFormat="1" applyFont="1" applyFill="1">
      <alignment/>
      <protection/>
    </xf>
    <xf numFmtId="196" fontId="70" fillId="0" borderId="27" xfId="57" applyNumberFormat="1" applyFont="1" applyFill="1" applyBorder="1" applyAlignment="1">
      <alignment horizontal="right" vertical="center"/>
      <protection/>
    </xf>
    <xf numFmtId="216" fontId="78" fillId="0" borderId="30" xfId="57" applyNumberFormat="1" applyFont="1" applyFill="1" applyBorder="1" applyAlignment="1" quotePrefix="1">
      <alignment horizontal="right" vertical="center"/>
      <protection/>
    </xf>
    <xf numFmtId="0" fontId="61" fillId="0" borderId="0" xfId="56" applyFont="1" applyAlignment="1" applyProtection="1">
      <alignment vertical="center"/>
      <protection/>
    </xf>
    <xf numFmtId="0" fontId="61" fillId="0" borderId="0" xfId="56" applyFont="1" applyAlignment="1" applyProtection="1">
      <alignment vertical="center" wrapText="1"/>
      <protection/>
    </xf>
    <xf numFmtId="0" fontId="61" fillId="0" borderId="0" xfId="56" applyFont="1" applyAlignment="1" applyProtection="1" quotePrefix="1">
      <alignment vertical="center"/>
      <protection/>
    </xf>
    <xf numFmtId="3" fontId="61" fillId="0" borderId="0" xfId="56" applyNumberFormat="1" applyFont="1" applyAlignment="1" applyProtection="1">
      <alignment horizontal="right" vertical="center"/>
      <protection/>
    </xf>
    <xf numFmtId="0" fontId="61" fillId="0" borderId="0" xfId="56" applyFont="1" applyBorder="1" applyAlignment="1" applyProtection="1">
      <alignment vertical="center"/>
      <protection/>
    </xf>
    <xf numFmtId="0" fontId="61" fillId="0" borderId="0" xfId="56" applyFont="1" applyBorder="1" applyAlignment="1" applyProtection="1">
      <alignment vertical="center" wrapText="1"/>
      <protection/>
    </xf>
    <xf numFmtId="3" fontId="61" fillId="0" borderId="0" xfId="56" applyNumberFormat="1" applyFont="1" applyAlignment="1" applyProtection="1" quotePrefix="1">
      <alignment horizontal="right" vertical="center"/>
      <protection/>
    </xf>
    <xf numFmtId="216" fontId="67" fillId="0" borderId="27" xfId="57" applyNumberFormat="1" applyFont="1" applyFill="1" applyBorder="1" applyAlignment="1" applyProtection="1" quotePrefix="1">
      <alignment horizontal="center" vertical="center"/>
      <protection/>
    </xf>
    <xf numFmtId="216" fontId="69" fillId="0" borderId="30" xfId="57" applyNumberFormat="1" applyFont="1" applyFill="1" applyBorder="1" applyAlignment="1" applyProtection="1" quotePrefix="1">
      <alignment horizontal="center" vertical="center"/>
      <protection/>
    </xf>
    <xf numFmtId="0" fontId="67" fillId="0" borderId="27" xfId="56" applyFont="1" applyBorder="1" applyAlignment="1" applyProtection="1">
      <alignment horizontal="center" vertical="center" wrapText="1"/>
      <protection/>
    </xf>
    <xf numFmtId="3" fontId="61" fillId="0" borderId="10" xfId="56" applyNumberFormat="1" applyFont="1" applyBorder="1" applyAlignment="1" applyProtection="1">
      <alignment horizontal="center" vertical="center"/>
      <protection/>
    </xf>
    <xf numFmtId="0" fontId="61" fillId="0" borderId="15" xfId="56" applyFont="1" applyBorder="1" applyAlignment="1" applyProtection="1" quotePrefix="1">
      <alignment horizontal="center" vertical="center"/>
      <protection/>
    </xf>
    <xf numFmtId="0" fontId="61" fillId="0" borderId="16" xfId="56" applyFont="1" applyBorder="1" applyAlignment="1" applyProtection="1">
      <alignment horizontal="center" vertical="center"/>
      <protection/>
    </xf>
    <xf numFmtId="0" fontId="70" fillId="0" borderId="29" xfId="57" applyFont="1" applyFill="1" applyBorder="1" applyAlignment="1" applyProtection="1">
      <alignment horizontal="center" vertical="center" wrapText="1"/>
      <protection/>
    </xf>
    <xf numFmtId="1" fontId="61" fillId="0" borderId="10" xfId="56" applyNumberFormat="1" applyFont="1" applyBorder="1" applyAlignment="1" applyProtection="1">
      <alignment horizontal="center" vertical="center"/>
      <protection/>
    </xf>
    <xf numFmtId="216" fontId="73" fillId="18" borderId="15" xfId="57" applyNumberFormat="1" applyFont="1" applyFill="1" applyBorder="1" applyAlignment="1" applyProtection="1">
      <alignment horizontal="center" vertical="center"/>
      <protection/>
    </xf>
    <xf numFmtId="216" fontId="73" fillId="18" borderId="19" xfId="57" applyNumberFormat="1" applyFont="1" applyFill="1" applyBorder="1" applyAlignment="1" applyProtection="1">
      <alignment horizontal="center" vertical="center"/>
      <protection/>
    </xf>
    <xf numFmtId="196" fontId="70" fillId="0" borderId="27" xfId="57" applyNumberFormat="1" applyFont="1" applyFill="1" applyBorder="1" applyAlignment="1" applyProtection="1">
      <alignment horizontal="right" vertical="center"/>
      <protection/>
    </xf>
    <xf numFmtId="216" fontId="78" fillId="0" borderId="30" xfId="57" applyNumberFormat="1" applyFont="1" applyFill="1" applyBorder="1" applyAlignment="1" applyProtection="1" quotePrefix="1">
      <alignment horizontal="right" vertical="center"/>
      <protection/>
    </xf>
    <xf numFmtId="0" fontId="70" fillId="0" borderId="10" xfId="57" applyFont="1" applyFill="1" applyBorder="1" applyAlignment="1" applyProtection="1">
      <alignment horizontal="center" vertical="center" wrapText="1"/>
      <protection/>
    </xf>
    <xf numFmtId="3" fontId="67" fillId="0" borderId="10" xfId="56" applyNumberFormat="1" applyFont="1" applyBorder="1" applyAlignment="1" applyProtection="1">
      <alignment vertical="center"/>
      <protection/>
    </xf>
    <xf numFmtId="0" fontId="66" fillId="0" borderId="0" xfId="56" applyFont="1">
      <alignment/>
      <protection/>
    </xf>
    <xf numFmtId="0" fontId="79" fillId="0" borderId="0" xfId="56" applyFont="1">
      <alignment/>
      <protection/>
    </xf>
    <xf numFmtId="0" fontId="15" fillId="0" borderId="30" xfId="55" applyFont="1" applyBorder="1" applyAlignment="1" applyProtection="1">
      <alignment horizontal="center" vertical="center"/>
      <protection/>
    </xf>
    <xf numFmtId="3" fontId="22" fillId="0" borderId="55" xfId="55" applyNumberFormat="1" applyFont="1" applyBorder="1" applyAlignment="1" applyProtection="1">
      <alignment horizontal="right" vertical="center"/>
      <protection/>
    </xf>
    <xf numFmtId="3" fontId="15" fillId="0" borderId="54" xfId="55" applyNumberFormat="1" applyFont="1" applyBorder="1" applyAlignment="1" applyProtection="1">
      <alignment horizontal="right" vertical="center"/>
      <protection/>
    </xf>
    <xf numFmtId="3" fontId="22" fillId="0" borderId="55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3" fontId="15" fillId="0" borderId="30" xfId="57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60" fillId="10" borderId="0" xfId="56" applyFont="1" applyFill="1" applyAlignment="1">
      <alignment vertical="center"/>
      <protection/>
    </xf>
    <xf numFmtId="0" fontId="72" fillId="10" borderId="0" xfId="56" applyFont="1" applyFill="1" applyAlignment="1">
      <alignment vertical="center"/>
      <protection/>
    </xf>
    <xf numFmtId="0" fontId="74" fillId="10" borderId="0" xfId="56" applyFont="1" applyFill="1" applyAlignment="1">
      <alignment vertical="center"/>
      <protection/>
    </xf>
    <xf numFmtId="0" fontId="79" fillId="10" borderId="0" xfId="56" applyFont="1" applyFill="1">
      <alignment/>
      <protection/>
    </xf>
    <xf numFmtId="0" fontId="74" fillId="26" borderId="0" xfId="56" applyFont="1" applyFill="1" applyAlignment="1">
      <alignment vertical="center"/>
      <protection/>
    </xf>
    <xf numFmtId="0" fontId="60" fillId="26" borderId="0" xfId="56" applyFont="1" applyFill="1" applyAlignment="1">
      <alignment vertical="center"/>
      <protection/>
    </xf>
    <xf numFmtId="0" fontId="60" fillId="26" borderId="0" xfId="56" applyFont="1" applyFill="1" applyBorder="1" applyAlignment="1">
      <alignment vertical="center"/>
      <protection/>
    </xf>
    <xf numFmtId="0" fontId="79" fillId="26" borderId="0" xfId="56" applyFont="1" applyFill="1" applyBorder="1" applyAlignment="1">
      <alignment vertical="center"/>
      <protection/>
    </xf>
    <xf numFmtId="3" fontId="67" fillId="0" borderId="11" xfId="56" applyNumberFormat="1" applyFont="1" applyBorder="1" applyAlignment="1">
      <alignment vertical="center"/>
      <protection/>
    </xf>
    <xf numFmtId="3" fontId="61" fillId="0" borderId="11" xfId="56" applyNumberFormat="1" applyFont="1" applyBorder="1" applyAlignment="1">
      <alignment horizontal="right" vertical="center"/>
      <protection/>
    </xf>
    <xf numFmtId="3" fontId="68" fillId="0" borderId="26" xfId="56" applyNumberFormat="1" applyFont="1" applyBorder="1" applyAlignment="1">
      <alignment horizontal="right" vertical="center"/>
      <protection/>
    </xf>
    <xf numFmtId="3" fontId="68" fillId="0" borderId="25" xfId="56" applyNumberFormat="1" applyFont="1" applyBorder="1" applyAlignment="1">
      <alignment horizontal="right" vertical="center"/>
      <protection/>
    </xf>
    <xf numFmtId="3" fontId="68" fillId="0" borderId="34" xfId="56" applyNumberFormat="1" applyFont="1" applyBorder="1" applyAlignment="1">
      <alignment horizontal="right" vertical="center"/>
      <protection/>
    </xf>
    <xf numFmtId="0" fontId="73" fillId="18" borderId="70" xfId="57" applyFont="1" applyFill="1" applyBorder="1" applyAlignment="1" quotePrefix="1">
      <alignment horizontal="left"/>
      <protection/>
    </xf>
    <xf numFmtId="0" fontId="67" fillId="0" borderId="27" xfId="56" applyFont="1" applyBorder="1" applyAlignment="1">
      <alignment horizontal="center" vertical="center" wrapText="1"/>
      <protection/>
    </xf>
    <xf numFmtId="0" fontId="73" fillId="18" borderId="70" xfId="56" applyFont="1" applyFill="1" applyBorder="1" applyAlignment="1">
      <alignment vertical="center" wrapText="1"/>
      <protection/>
    </xf>
    <xf numFmtId="3" fontId="68" fillId="0" borderId="31" xfId="56" applyNumberFormat="1" applyFont="1" applyBorder="1" applyAlignment="1">
      <alignment horizontal="right" vertical="center"/>
      <protection/>
    </xf>
    <xf numFmtId="3" fontId="68" fillId="0" borderId="26" xfId="56" applyNumberFormat="1" applyFont="1" applyBorder="1" applyAlignment="1" applyProtection="1">
      <alignment vertical="center"/>
      <protection locked="0"/>
    </xf>
    <xf numFmtId="3" fontId="68" fillId="0" borderId="26" xfId="56" applyNumberFormat="1" applyFont="1" applyBorder="1" applyAlignment="1">
      <alignment vertical="center"/>
      <protection/>
    </xf>
    <xf numFmtId="3" fontId="68" fillId="0" borderId="25" xfId="56" applyNumberFormat="1" applyFont="1" applyBorder="1" applyAlignment="1" applyProtection="1">
      <alignment vertical="center"/>
      <protection locked="0"/>
    </xf>
    <xf numFmtId="3" fontId="68" fillId="0" borderId="25" xfId="56" applyNumberFormat="1" applyFont="1" applyBorder="1" applyAlignment="1" applyProtection="1">
      <alignment vertical="center"/>
      <protection/>
    </xf>
    <xf numFmtId="3" fontId="68" fillId="0" borderId="34" xfId="56" applyNumberFormat="1" applyFont="1" applyBorder="1" applyAlignment="1" applyProtection="1">
      <alignment vertical="center"/>
      <protection locked="0"/>
    </xf>
    <xf numFmtId="3" fontId="68" fillId="0" borderId="34" xfId="56" applyNumberFormat="1" applyFont="1" applyBorder="1" applyAlignment="1" applyProtection="1">
      <alignment vertical="center"/>
      <protection/>
    </xf>
    <xf numFmtId="0" fontId="73" fillId="18" borderId="70" xfId="57" applyFont="1" applyFill="1" applyBorder="1" applyAlignment="1" quotePrefix="1">
      <alignment horizontal="center"/>
      <protection/>
    </xf>
    <xf numFmtId="3" fontId="68" fillId="0" borderId="25" xfId="56" applyNumberFormat="1" applyFont="1" applyBorder="1" applyAlignment="1">
      <alignment vertical="center"/>
      <protection/>
    </xf>
    <xf numFmtId="3" fontId="68" fillId="0" borderId="25" xfId="56" applyNumberFormat="1" applyFont="1" applyBorder="1" applyAlignment="1" applyProtection="1">
      <alignment horizontal="right" vertical="center"/>
      <protection locked="0"/>
    </xf>
    <xf numFmtId="3" fontId="70" fillId="0" borderId="11" xfId="57" applyNumberFormat="1" applyFont="1" applyFill="1" applyBorder="1" applyAlignment="1">
      <alignment horizontal="right" vertical="center"/>
      <protection/>
    </xf>
    <xf numFmtId="3" fontId="70" fillId="0" borderId="11" xfId="57" applyNumberFormat="1" applyFont="1" applyFill="1" applyBorder="1" applyAlignment="1">
      <alignment vertical="center"/>
      <protection/>
    </xf>
    <xf numFmtId="0" fontId="70" fillId="0" borderId="27" xfId="57" applyFont="1" applyFill="1" applyBorder="1" applyAlignment="1">
      <alignment horizontal="center" vertical="center" wrapText="1"/>
      <protection/>
    </xf>
    <xf numFmtId="3" fontId="68" fillId="0" borderId="25" xfId="56" applyNumberFormat="1" applyFont="1" applyBorder="1" applyAlignment="1" applyProtection="1">
      <alignment horizontal="right" vertical="center"/>
      <protection/>
    </xf>
    <xf numFmtId="3" fontId="68" fillId="0" borderId="26" xfId="56" applyNumberFormat="1" applyFont="1" applyBorder="1" applyAlignment="1" applyProtection="1">
      <alignment vertical="center"/>
      <protection/>
    </xf>
    <xf numFmtId="3" fontId="68" fillId="0" borderId="18" xfId="56" applyNumberFormat="1" applyFont="1" applyBorder="1" applyAlignment="1" applyProtection="1">
      <alignment vertical="center"/>
      <protection/>
    </xf>
    <xf numFmtId="3" fontId="68" fillId="0" borderId="21" xfId="56" applyNumberFormat="1" applyFont="1" applyBorder="1" applyAlignment="1" applyProtection="1">
      <alignment vertical="center"/>
      <protection/>
    </xf>
    <xf numFmtId="0" fontId="61" fillId="0" borderId="11" xfId="56" applyFont="1" applyBorder="1" applyAlignment="1">
      <alignment horizontal="center" vertical="center"/>
      <protection/>
    </xf>
    <xf numFmtId="3" fontId="68" fillId="0" borderId="59" xfId="56" applyNumberFormat="1" applyFont="1" applyFill="1" applyBorder="1" applyAlignment="1" applyProtection="1">
      <alignment horizontal="right" vertical="center"/>
      <protection locked="0"/>
    </xf>
    <xf numFmtId="3" fontId="68" fillId="0" borderId="48" xfId="56" applyNumberFormat="1" applyFont="1" applyFill="1" applyBorder="1" applyAlignment="1" applyProtection="1">
      <alignment horizontal="right" vertical="center"/>
      <protection locked="0"/>
    </xf>
    <xf numFmtId="3" fontId="68" fillId="0" borderId="76" xfId="56" applyNumberFormat="1" applyFont="1" applyFill="1" applyBorder="1" applyAlignment="1" applyProtection="1">
      <alignment horizontal="right" vertical="center"/>
      <protection locked="0"/>
    </xf>
    <xf numFmtId="3" fontId="67" fillId="0" borderId="10" xfId="56" applyNumberFormat="1" applyFont="1" applyFill="1" applyBorder="1" applyAlignment="1">
      <alignment vertical="center"/>
      <protection/>
    </xf>
    <xf numFmtId="3" fontId="49" fillId="0" borderId="0" xfId="55" applyNumberFormat="1" applyFont="1" applyAlignment="1" applyProtection="1">
      <alignment/>
      <protection/>
    </xf>
    <xf numFmtId="3" fontId="36" fillId="21" borderId="0" xfId="55" applyNumberFormat="1" applyFont="1" applyFill="1" applyBorder="1" applyAlignment="1" applyProtection="1">
      <alignment horizontal="right"/>
      <protection/>
    </xf>
    <xf numFmtId="3" fontId="15" fillId="0" borderId="14" xfId="55" applyNumberFormat="1" applyFont="1" applyBorder="1" applyAlignment="1" applyProtection="1">
      <alignment horizontal="center" vertical="center"/>
      <protection/>
    </xf>
    <xf numFmtId="3" fontId="15" fillId="0" borderId="17" xfId="55" applyNumberFormat="1" applyFont="1" applyBorder="1" applyAlignment="1" applyProtection="1">
      <alignment horizontal="center" vertical="center"/>
      <protection/>
    </xf>
    <xf numFmtId="3" fontId="43" fillId="0" borderId="10" xfId="55" applyNumberFormat="1" applyFont="1" applyFill="1" applyBorder="1" applyAlignment="1" applyProtection="1" quotePrefix="1">
      <alignment horizontal="center" vertical="center"/>
      <protection/>
    </xf>
    <xf numFmtId="0" fontId="39" fillId="0" borderId="0" xfId="55" applyProtection="1">
      <alignment/>
      <protection/>
    </xf>
    <xf numFmtId="0" fontId="15" fillId="0" borderId="66" xfId="57" applyFont="1" applyFill="1" applyBorder="1" applyAlignment="1">
      <alignment horizontal="left" wrapText="1"/>
      <protection/>
    </xf>
    <xf numFmtId="0" fontId="15" fillId="0" borderId="38" xfId="57" applyFont="1" applyFill="1" applyBorder="1" applyAlignment="1" quotePrefix="1">
      <alignment horizontal="left" vertical="center" wrapText="1"/>
      <protection/>
    </xf>
    <xf numFmtId="0" fontId="15" fillId="0" borderId="24" xfId="57" applyFont="1" applyFill="1" applyBorder="1" applyAlignment="1" quotePrefix="1">
      <alignment vertical="center" wrapText="1"/>
      <protection/>
    </xf>
    <xf numFmtId="0" fontId="15" fillId="0" borderId="38" xfId="57" applyFont="1" applyFill="1" applyBorder="1" applyAlignment="1" quotePrefix="1">
      <alignment horizontal="left"/>
      <protection/>
    </xf>
    <xf numFmtId="0" fontId="15" fillId="0" borderId="24" xfId="57" applyFont="1" applyFill="1" applyBorder="1" quotePrefix="1">
      <alignment/>
      <protection/>
    </xf>
    <xf numFmtId="3" fontId="22" fillId="5" borderId="54" xfId="55" applyNumberFormat="1" applyFont="1" applyFill="1" applyBorder="1" applyAlignment="1" applyProtection="1">
      <alignment vertical="center"/>
      <protection/>
    </xf>
    <xf numFmtId="3" fontId="15" fillId="5" borderId="54" xfId="55" applyNumberFormat="1" applyFont="1" applyFill="1" applyBorder="1" applyAlignment="1" applyProtection="1">
      <alignment vertical="center"/>
      <protection/>
    </xf>
    <xf numFmtId="3" fontId="68" fillId="5" borderId="54" xfId="56" applyNumberFormat="1" applyFont="1" applyFill="1" applyBorder="1" applyAlignment="1" applyProtection="1">
      <alignment vertical="center"/>
      <protection/>
    </xf>
    <xf numFmtId="3" fontId="68" fillId="5" borderId="75" xfId="56" applyNumberFormat="1" applyFont="1" applyFill="1" applyBorder="1" applyAlignment="1" applyProtection="1">
      <alignment vertical="center"/>
      <protection/>
    </xf>
    <xf numFmtId="3" fontId="68" fillId="5" borderId="54" xfId="56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5" applyNumberFormat="1" applyFont="1" applyAlignment="1" applyProtection="1">
      <alignment horizontal="right"/>
      <protection/>
    </xf>
    <xf numFmtId="0" fontId="15" fillId="0" borderId="0" xfId="55" applyNumberFormat="1" applyFont="1" applyFill="1" applyAlignment="1" applyProtection="1">
      <alignment horizontal="right"/>
      <protection/>
    </xf>
    <xf numFmtId="0" fontId="15" fillId="0" borderId="0" xfId="55" applyNumberFormat="1" applyFont="1" applyFill="1" applyBorder="1" applyAlignment="1" applyProtection="1">
      <alignment horizontal="right"/>
      <protection/>
    </xf>
    <xf numFmtId="0" fontId="15" fillId="22" borderId="0" xfId="55" applyFont="1" applyFill="1" applyBorder="1" applyAlignment="1" applyProtection="1">
      <alignment horizontal="center" vertical="center"/>
      <protection/>
    </xf>
    <xf numFmtId="196" fontId="15" fillId="22" borderId="0" xfId="55" applyNumberFormat="1" applyFont="1" applyFill="1" applyBorder="1" applyAlignment="1" applyProtection="1" quotePrefix="1">
      <alignment horizontal="center" vertical="center"/>
      <protection/>
    </xf>
    <xf numFmtId="196" fontId="15" fillId="22" borderId="0" xfId="55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5" applyFont="1" applyFill="1" applyBorder="1" applyAlignment="1" applyProtection="1">
      <alignment vertical="center"/>
      <protection/>
    </xf>
    <xf numFmtId="0" fontId="15" fillId="22" borderId="0" xfId="55" applyFont="1" applyFill="1" applyBorder="1" applyAlignment="1" applyProtection="1">
      <alignment vertical="center" wrapText="1"/>
      <protection/>
    </xf>
    <xf numFmtId="3" fontId="15" fillId="22" borderId="0" xfId="55" applyNumberFormat="1" applyFont="1" applyFill="1" applyBorder="1" applyAlignment="1" applyProtection="1">
      <alignment horizontal="right" vertical="center"/>
      <protection/>
    </xf>
    <xf numFmtId="0" fontId="29" fillId="22" borderId="0" xfId="55" applyFont="1" applyFill="1" applyBorder="1" applyProtection="1">
      <alignment/>
      <protection/>
    </xf>
    <xf numFmtId="0" fontId="15" fillId="22" borderId="0" xfId="55" applyFont="1" applyFill="1" applyBorder="1" applyAlignment="1" applyProtection="1">
      <alignment vertical="top"/>
      <protection/>
    </xf>
    <xf numFmtId="0" fontId="15" fillId="22" borderId="0" xfId="55" applyFont="1" applyFill="1" applyBorder="1" applyAlignment="1" applyProtection="1">
      <alignment vertical="top" wrapText="1"/>
      <protection/>
    </xf>
    <xf numFmtId="3" fontId="15" fillId="22" borderId="0" xfId="55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5" applyFont="1" applyBorder="1" applyAlignment="1" applyProtection="1">
      <alignment horizontal="center" vertical="center"/>
      <protection/>
    </xf>
    <xf numFmtId="3" fontId="15" fillId="0" borderId="21" xfId="55" applyNumberFormat="1" applyFont="1" applyBorder="1" applyAlignment="1">
      <alignment horizontal="center" vertical="center"/>
      <protection/>
    </xf>
    <xf numFmtId="3" fontId="15" fillId="0" borderId="21" xfId="55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5" applyFont="1" applyFill="1" applyAlignment="1">
      <alignment vertical="center"/>
      <protection/>
    </xf>
    <xf numFmtId="3" fontId="61" fillId="5" borderId="14" xfId="56" applyNumberFormat="1" applyFont="1" applyFill="1" applyBorder="1" applyAlignment="1" applyProtection="1">
      <alignment horizontal="right" vertical="center"/>
      <protection/>
    </xf>
    <xf numFmtId="1" fontId="15" fillId="5" borderId="17" xfId="55" applyNumberFormat="1" applyFont="1" applyFill="1" applyBorder="1" applyAlignment="1" applyProtection="1">
      <alignment horizontal="center" vertical="center" wrapText="1"/>
      <protection/>
    </xf>
    <xf numFmtId="1" fontId="61" fillId="5" borderId="17" xfId="56" applyNumberFormat="1" applyFont="1" applyFill="1" applyBorder="1" applyAlignment="1" applyProtection="1">
      <alignment horizontal="center" vertical="center"/>
      <protection/>
    </xf>
    <xf numFmtId="3" fontId="61" fillId="5" borderId="11" xfId="56" applyNumberFormat="1" applyFont="1" applyFill="1" applyBorder="1" applyAlignment="1" applyProtection="1">
      <alignment horizontal="right" vertical="center"/>
      <protection/>
    </xf>
    <xf numFmtId="3" fontId="68" fillId="5" borderId="68" xfId="56" applyNumberFormat="1" applyFont="1" applyFill="1" applyBorder="1" applyAlignment="1" applyProtection="1">
      <alignment vertical="center"/>
      <protection/>
    </xf>
    <xf numFmtId="3" fontId="67" fillId="5" borderId="10" xfId="56" applyNumberFormat="1" applyFont="1" applyFill="1" applyBorder="1" applyAlignment="1" applyProtection="1">
      <alignment vertical="center"/>
      <protection/>
    </xf>
    <xf numFmtId="3" fontId="67" fillId="5" borderId="11" xfId="56" applyNumberFormat="1" applyFont="1" applyFill="1" applyBorder="1" applyAlignment="1" applyProtection="1">
      <alignment vertical="center"/>
      <protection/>
    </xf>
    <xf numFmtId="3" fontId="70" fillId="5" borderId="11" xfId="57" applyNumberFormat="1" applyFont="1" applyFill="1" applyBorder="1" applyAlignment="1" applyProtection="1">
      <alignment vertical="center"/>
      <protection/>
    </xf>
    <xf numFmtId="3" fontId="61" fillId="5" borderId="17" xfId="56" applyNumberFormat="1" applyFont="1" applyFill="1" applyBorder="1" applyAlignment="1" applyProtection="1">
      <alignment horizontal="center" vertical="center"/>
      <protection/>
    </xf>
    <xf numFmtId="0" fontId="56" fillId="10" borderId="0" xfId="55" applyFont="1" applyFill="1" applyAlignment="1">
      <alignment vertical="center"/>
      <protection/>
    </xf>
    <xf numFmtId="0" fontId="61" fillId="0" borderId="11" xfId="56" applyFont="1" applyBorder="1" applyAlignment="1">
      <alignment horizontal="left" vertical="center"/>
      <protection/>
    </xf>
    <xf numFmtId="3" fontId="15" fillId="22" borderId="0" xfId="55" applyNumberFormat="1" applyFont="1" applyFill="1" applyBorder="1" applyAlignment="1" applyProtection="1">
      <alignment horizontal="center" vertical="center"/>
      <protection/>
    </xf>
    <xf numFmtId="14" fontId="15" fillId="22" borderId="0" xfId="55" applyNumberFormat="1" applyFont="1" applyFill="1" applyBorder="1" applyAlignment="1" applyProtection="1" quotePrefix="1">
      <alignment horizontal="center" vertical="center"/>
      <protection/>
    </xf>
    <xf numFmtId="14" fontId="15" fillId="22" borderId="0" xfId="55" applyNumberFormat="1" applyFont="1" applyFill="1" applyBorder="1" applyAlignment="1" applyProtection="1">
      <alignment horizontal="center" vertical="center"/>
      <protection/>
    </xf>
    <xf numFmtId="0" fontId="15" fillId="22" borderId="0" xfId="55" applyFont="1" applyFill="1" applyBorder="1" applyAlignment="1" applyProtection="1" quotePrefix="1">
      <alignment vertical="center"/>
      <protection/>
    </xf>
    <xf numFmtId="49" fontId="15" fillId="22" borderId="0" xfId="55" applyNumberFormat="1" applyFont="1" applyFill="1" applyBorder="1" applyAlignment="1" applyProtection="1">
      <alignment horizontal="center" vertical="center"/>
      <protection/>
    </xf>
    <xf numFmtId="3" fontId="15" fillId="22" borderId="0" xfId="55" applyNumberFormat="1" applyFont="1" applyFill="1" applyBorder="1" applyAlignment="1" applyProtection="1" quotePrefix="1">
      <alignment horizontal="right" vertical="center"/>
      <protection/>
    </xf>
    <xf numFmtId="217" fontId="18" fillId="22" borderId="0" xfId="55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5" applyFont="1" applyFill="1" applyBorder="1" applyAlignment="1" applyProtection="1">
      <alignment horizontal="center" vertical="center" wrapText="1"/>
      <protection/>
    </xf>
    <xf numFmtId="0" fontId="15" fillId="22" borderId="0" xfId="55" applyFont="1" applyFill="1" applyBorder="1" applyAlignment="1" applyProtection="1">
      <alignment horizontal="center"/>
      <protection/>
    </xf>
    <xf numFmtId="0" fontId="15" fillId="22" borderId="0" xfId="55" applyFont="1" applyFill="1" applyBorder="1" applyAlignment="1" applyProtection="1">
      <alignment horizontal="center" vertical="top"/>
      <protection/>
    </xf>
    <xf numFmtId="3" fontId="15" fillId="22" borderId="0" xfId="55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7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8" fillId="10" borderId="0" xfId="55" applyFont="1" applyFill="1" applyAlignment="1">
      <alignment horizontal="center" vertical="center"/>
      <protection/>
    </xf>
    <xf numFmtId="0" fontId="15" fillId="0" borderId="17" xfId="55" applyFont="1" applyBorder="1" applyAlignment="1" applyProtection="1">
      <alignment horizontal="center" vertical="center"/>
      <protection/>
    </xf>
    <xf numFmtId="3" fontId="22" fillId="0" borderId="26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Fill="1" applyBorder="1" applyAlignment="1" applyProtection="1">
      <alignment horizontal="right" vertical="center"/>
      <protection/>
    </xf>
    <xf numFmtId="3" fontId="15" fillId="0" borderId="24" xfId="55" applyNumberFormat="1" applyFont="1" applyBorder="1" applyAlignment="1" applyProtection="1">
      <alignment horizontal="right" vertical="center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1" fontId="15" fillId="0" borderId="17" xfId="55" applyNumberFormat="1" applyFont="1" applyBorder="1" applyAlignment="1" applyProtection="1">
      <alignment horizontal="center" vertical="center"/>
      <protection/>
    </xf>
    <xf numFmtId="3" fontId="15" fillId="5" borderId="14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Border="1" applyAlignment="1" applyProtection="1">
      <alignment horizontal="right" vertical="center"/>
      <protection/>
    </xf>
    <xf numFmtId="3" fontId="15" fillId="5" borderId="17" xfId="55" applyNumberFormat="1" applyFont="1" applyFill="1" applyBorder="1" applyAlignment="1" applyProtection="1">
      <alignment horizontal="center" vertical="center"/>
      <protection/>
    </xf>
    <xf numFmtId="1" fontId="15" fillId="5" borderId="17" xfId="55" applyNumberFormat="1" applyFont="1" applyFill="1" applyBorder="1" applyAlignment="1" applyProtection="1">
      <alignment horizontal="center" vertical="center"/>
      <protection/>
    </xf>
    <xf numFmtId="3" fontId="15" fillId="5" borderId="21" xfId="55" applyNumberFormat="1" applyFont="1" applyFill="1" applyBorder="1" applyAlignment="1" applyProtection="1">
      <alignment horizontal="right" vertical="center"/>
      <protection/>
    </xf>
    <xf numFmtId="3" fontId="15" fillId="5" borderId="11" xfId="55" applyNumberFormat="1" applyFont="1" applyFill="1" applyBorder="1" applyAlignment="1" applyProtection="1">
      <alignment horizontal="right" vertical="center"/>
      <protection/>
    </xf>
    <xf numFmtId="3" fontId="15" fillId="0" borderId="30" xfId="55" applyNumberFormat="1" applyFont="1" applyBorder="1" applyAlignment="1" applyProtection="1">
      <alignment horizontal="right" vertical="center"/>
      <protection/>
    </xf>
    <xf numFmtId="3" fontId="22" fillId="0" borderId="18" xfId="55" applyNumberFormat="1" applyFont="1" applyBorder="1" applyAlignment="1" applyProtection="1">
      <alignment vertical="center"/>
      <protection/>
    </xf>
    <xf numFmtId="3" fontId="22" fillId="5" borderId="55" xfId="55" applyNumberFormat="1" applyFont="1" applyFill="1" applyBorder="1" applyAlignment="1" applyProtection="1">
      <alignment vertical="center"/>
      <protection/>
    </xf>
    <xf numFmtId="3" fontId="15" fillId="5" borderId="54" xfId="55" applyNumberFormat="1" applyFont="1" applyFill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vertical="center"/>
      <protection/>
    </xf>
    <xf numFmtId="3" fontId="15" fillId="5" borderId="10" xfId="55" applyNumberFormat="1" applyFont="1" applyFill="1" applyBorder="1" applyAlignment="1" applyProtection="1">
      <alignment vertical="center"/>
      <protection/>
    </xf>
    <xf numFmtId="3" fontId="15" fillId="0" borderId="27" xfId="55" applyNumberFormat="1" applyFont="1" applyBorder="1" applyAlignment="1" applyProtection="1">
      <alignment vertical="center"/>
      <protection/>
    </xf>
    <xf numFmtId="3" fontId="15" fillId="5" borderId="11" xfId="55" applyNumberFormat="1" applyFont="1" applyFill="1" applyBorder="1" applyAlignment="1" applyProtection="1">
      <alignment vertical="center"/>
      <protection/>
    </xf>
    <xf numFmtId="3" fontId="15" fillId="0" borderId="27" xfId="57" applyNumberFormat="1" applyFont="1" applyFill="1" applyBorder="1" applyAlignment="1" applyProtection="1">
      <alignment horizontal="right" vertical="center"/>
      <protection/>
    </xf>
    <xf numFmtId="3" fontId="15" fillId="5" borderId="30" xfId="57" applyNumberFormat="1" applyFont="1" applyFill="1" applyBorder="1" applyAlignment="1" applyProtection="1">
      <alignment vertical="center"/>
      <protection/>
    </xf>
    <xf numFmtId="3" fontId="22" fillId="5" borderId="54" xfId="55" applyNumberFormat="1" applyFont="1" applyFill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3" fontId="22" fillId="5" borderId="68" xfId="55" applyNumberFormat="1" applyFont="1" applyFill="1" applyBorder="1" applyAlignment="1" applyProtection="1">
      <alignment vertical="center"/>
      <protection/>
    </xf>
    <xf numFmtId="1" fontId="15" fillId="0" borderId="10" xfId="55" applyNumberFormat="1" applyFont="1" applyFill="1" applyBorder="1" applyAlignment="1" applyProtection="1">
      <alignment horizontal="center" vertical="center"/>
      <protection/>
    </xf>
    <xf numFmtId="1" fontId="15" fillId="0" borderId="10" xfId="55" applyNumberFormat="1" applyFont="1" applyBorder="1" applyAlignment="1" applyProtection="1">
      <alignment horizontal="center" vertical="center"/>
      <protection/>
    </xf>
    <xf numFmtId="0" fontId="15" fillId="0" borderId="11" xfId="55" applyFont="1" applyBorder="1" applyAlignment="1" applyProtection="1">
      <alignment horizontal="left" vertical="center"/>
      <protection/>
    </xf>
    <xf numFmtId="0" fontId="15" fillId="0" borderId="30" xfId="55" applyFont="1" applyBorder="1" applyAlignment="1" applyProtection="1">
      <alignment horizontal="left" vertical="center"/>
      <protection/>
    </xf>
    <xf numFmtId="3" fontId="22" fillId="0" borderId="26" xfId="55" applyNumberFormat="1" applyFont="1" applyBorder="1" applyAlignment="1" applyProtection="1">
      <alignment vertical="center"/>
      <protection/>
    </xf>
    <xf numFmtId="3" fontId="15" fillId="0" borderId="54" xfId="59" applyNumberFormat="1" applyFont="1" applyBorder="1" applyAlignment="1" applyProtection="1">
      <alignment vertical="center"/>
      <protection/>
    </xf>
    <xf numFmtId="3" fontId="15" fillId="0" borderId="56" xfId="55" applyNumberFormat="1" applyFont="1" applyBorder="1" applyAlignment="1" applyProtection="1">
      <alignment vertical="center"/>
      <protection/>
    </xf>
    <xf numFmtId="3" fontId="22" fillId="0" borderId="25" xfId="55" applyNumberFormat="1" applyFont="1" applyBorder="1" applyAlignment="1" applyProtection="1">
      <alignment horizontal="right"/>
      <protection/>
    </xf>
    <xf numFmtId="0" fontId="18" fillId="18" borderId="19" xfId="55" applyFont="1" applyFill="1" applyBorder="1" applyAlignment="1" applyProtection="1">
      <alignment vertical="center" wrapText="1"/>
      <protection/>
    </xf>
    <xf numFmtId="3" fontId="22" fillId="0" borderId="35" xfId="55" applyNumberFormat="1" applyFont="1" applyBorder="1" applyAlignment="1" applyProtection="1">
      <alignment vertical="center"/>
      <protection/>
    </xf>
    <xf numFmtId="3" fontId="15" fillId="0" borderId="11" xfId="55" applyNumberFormat="1" applyFont="1" applyBorder="1" applyAlignment="1" applyProtection="1">
      <alignment vertical="center"/>
      <protection/>
    </xf>
    <xf numFmtId="3" fontId="15" fillId="0" borderId="28" xfId="59" applyNumberFormat="1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vertical="center"/>
      <protection/>
    </xf>
    <xf numFmtId="196" fontId="15" fillId="0" borderId="0" xfId="55" applyNumberFormat="1" applyFont="1" applyBorder="1" applyAlignment="1" applyProtection="1">
      <alignment vertical="center"/>
      <protection/>
    </xf>
    <xf numFmtId="0" fontId="19" fillId="0" borderId="41" xfId="55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24" xfId="57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7" applyFont="1" applyFill="1" applyBorder="1" applyAlignment="1">
      <alignment horizontal="left" vertical="center"/>
      <protection/>
    </xf>
    <xf numFmtId="0" fontId="19" fillId="0" borderId="41" xfId="57" applyFont="1" applyFill="1" applyBorder="1" applyAlignment="1">
      <alignment horizontal="left" vertical="center" wrapText="1"/>
      <protection/>
    </xf>
    <xf numFmtId="0" fontId="19" fillId="0" borderId="38" xfId="57" applyFont="1" applyFill="1" applyBorder="1" applyAlignment="1" quotePrefix="1">
      <alignment horizontal="left" vertical="center" wrapText="1"/>
      <protection/>
    </xf>
    <xf numFmtId="0" fontId="25" fillId="0" borderId="38" xfId="55" applyFont="1" applyBorder="1" applyAlignment="1">
      <alignment horizontal="left" vertical="center" wrapText="1"/>
      <protection/>
    </xf>
    <xf numFmtId="0" fontId="19" fillId="0" borderId="41" xfId="57" applyFont="1" applyFill="1" applyBorder="1" applyAlignment="1" quotePrefix="1">
      <alignment horizontal="left" vertical="center" wrapText="1"/>
      <protection/>
    </xf>
    <xf numFmtId="0" fontId="25" fillId="0" borderId="41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vertical="center"/>
      <protection/>
    </xf>
    <xf numFmtId="0" fontId="19" fillId="0" borderId="41" xfId="57" applyFont="1" applyFill="1" applyBorder="1" applyAlignment="1" quotePrefix="1">
      <alignment horizontal="left" vertical="center"/>
      <protection/>
    </xf>
    <xf numFmtId="0" fontId="19" fillId="0" borderId="24" xfId="57" applyFont="1" applyFill="1" applyBorder="1" applyAlignment="1">
      <alignment horizontal="left" vertical="center" wrapText="1"/>
      <protection/>
    </xf>
    <xf numFmtId="0" fontId="25" fillId="0" borderId="24" xfId="55" applyFont="1" applyBorder="1" applyAlignment="1">
      <alignment horizontal="left" vertical="center" wrapText="1"/>
      <protection/>
    </xf>
    <xf numFmtId="0" fontId="15" fillId="0" borderId="15" xfId="55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7" applyFont="1" applyFill="1" applyBorder="1" applyAlignment="1">
      <alignment vertical="center" wrapText="1"/>
      <protection/>
    </xf>
    <xf numFmtId="0" fontId="25" fillId="0" borderId="41" xfId="55" applyFont="1" applyBorder="1" applyAlignment="1">
      <alignment vertical="center" wrapText="1"/>
      <protection/>
    </xf>
    <xf numFmtId="0" fontId="19" fillId="0" borderId="38" xfId="57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vertical="center" wrapText="1"/>
      <protection/>
    </xf>
    <xf numFmtId="0" fontId="19" fillId="0" borderId="41" xfId="55" applyFont="1" applyFill="1" applyBorder="1" applyAlignment="1">
      <alignment horizontal="left" wrapText="1"/>
      <protection/>
    </xf>
    <xf numFmtId="0" fontId="19" fillId="0" borderId="41" xfId="57" applyFont="1" applyFill="1" applyBorder="1" applyAlignment="1">
      <alignment horizontal="left" wrapText="1"/>
      <protection/>
    </xf>
    <xf numFmtId="0" fontId="25" fillId="0" borderId="24" xfId="55" applyFont="1" applyBorder="1" applyAlignment="1">
      <alignment vertical="center" wrapText="1"/>
      <protection/>
    </xf>
    <xf numFmtId="0" fontId="19" fillId="0" borderId="77" xfId="55" applyFont="1" applyFill="1" applyBorder="1" applyAlignment="1">
      <alignment vertical="center" wrapText="1"/>
      <protection/>
    </xf>
    <xf numFmtId="0" fontId="25" fillId="0" borderId="77" xfId="55" applyFont="1" applyBorder="1" applyAlignment="1">
      <alignment vertical="center" wrapText="1"/>
      <protection/>
    </xf>
    <xf numFmtId="0" fontId="19" fillId="0" borderId="53" xfId="57" applyFont="1" applyFill="1" applyBorder="1" applyAlignment="1" quotePrefix="1">
      <alignment horizontal="left" vertical="center" wrapText="1"/>
      <protection/>
    </xf>
    <xf numFmtId="0" fontId="25" fillId="0" borderId="53" xfId="55" applyFont="1" applyBorder="1" applyAlignment="1">
      <alignment horizontal="left" vertical="center" wrapText="1"/>
      <protection/>
    </xf>
    <xf numFmtId="0" fontId="19" fillId="0" borderId="0" xfId="57" applyFont="1" applyFill="1" applyBorder="1" applyAlignment="1" quotePrefix="1">
      <alignment horizontal="left" vertical="center"/>
      <protection/>
    </xf>
    <xf numFmtId="0" fontId="19" fillId="0" borderId="0" xfId="57" applyFont="1" applyFill="1" applyBorder="1" applyAlignment="1" quotePrefix="1">
      <alignment horizontal="left" vertical="center" wrapText="1"/>
      <protection/>
    </xf>
    <xf numFmtId="0" fontId="25" fillId="0" borderId="0" xfId="55" applyFont="1" applyBorder="1" applyAlignment="1">
      <alignment horizontal="left" vertical="center" wrapText="1"/>
      <protection/>
    </xf>
    <xf numFmtId="0" fontId="19" fillId="0" borderId="24" xfId="57" applyFont="1" applyFill="1" applyBorder="1" applyAlignment="1" quotePrefix="1">
      <alignment horizontal="left" wrapText="1"/>
      <protection/>
    </xf>
    <xf numFmtId="0" fontId="25" fillId="0" borderId="24" xfId="55" applyFont="1" applyBorder="1" applyAlignment="1">
      <alignment horizontal="left" wrapText="1"/>
      <protection/>
    </xf>
    <xf numFmtId="0" fontId="19" fillId="0" borderId="77" xfId="57" applyFont="1" applyFill="1" applyBorder="1" applyAlignment="1" quotePrefix="1">
      <alignment horizontal="left" vertical="center" wrapText="1"/>
      <protection/>
    </xf>
    <xf numFmtId="0" fontId="25" fillId="0" borderId="77" xfId="55" applyFont="1" applyBorder="1" applyAlignment="1">
      <alignment horizontal="left" vertical="center" wrapText="1"/>
      <protection/>
    </xf>
    <xf numFmtId="0" fontId="19" fillId="0" borderId="77" xfId="57" applyFont="1" applyFill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41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41" xfId="55" applyFont="1" applyFill="1" applyBorder="1" applyAlignment="1">
      <alignment wrapText="1"/>
      <protection/>
    </xf>
    <xf numFmtId="0" fontId="25" fillId="0" borderId="41" xfId="55" applyFont="1" applyBorder="1" applyAlignment="1">
      <alignment wrapText="1"/>
      <protection/>
    </xf>
    <xf numFmtId="0" fontId="19" fillId="0" borderId="70" xfId="55" applyFont="1" applyFill="1" applyBorder="1" applyAlignment="1">
      <alignment horizontal="left" vertical="center"/>
      <protection/>
    </xf>
    <xf numFmtId="0" fontId="15" fillId="22" borderId="0" xfId="55" applyFont="1" applyFill="1" applyBorder="1" applyAlignment="1" applyProtection="1">
      <alignment horizontal="left" vertical="center" wrapText="1"/>
      <protection/>
    </xf>
    <xf numFmtId="0" fontId="17" fillId="22" borderId="0" xfId="55" applyFont="1" applyFill="1" applyBorder="1" applyAlignment="1" applyProtection="1">
      <alignment vertical="center" wrapText="1"/>
      <protection/>
    </xf>
    <xf numFmtId="0" fontId="18" fillId="22" borderId="0" xfId="55" applyFont="1" applyFill="1" applyBorder="1" applyAlignment="1" applyProtection="1">
      <alignment vertical="center" wrapText="1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5" fillId="0" borderId="0" xfId="55" applyFont="1" applyBorder="1" applyAlignment="1">
      <alignment vertical="center" wrapText="1"/>
      <protection/>
    </xf>
    <xf numFmtId="0" fontId="19" fillId="0" borderId="24" xfId="57" applyFont="1" applyFill="1" applyBorder="1" applyAlignment="1">
      <alignment horizontal="left" vertical="center"/>
      <protection/>
    </xf>
    <xf numFmtId="196" fontId="15" fillId="22" borderId="0" xfId="55" applyNumberFormat="1" applyFont="1" applyFill="1" applyBorder="1" applyAlignment="1" applyProtection="1">
      <alignment horizontal="left" wrapText="1"/>
      <protection/>
    </xf>
    <xf numFmtId="0" fontId="44" fillId="21" borderId="14" xfId="55" applyFont="1" applyFill="1" applyBorder="1" applyAlignment="1">
      <alignment horizontal="center" vertical="center"/>
      <protection/>
    </xf>
    <xf numFmtId="0" fontId="44" fillId="21" borderId="21" xfId="55" applyFont="1" applyFill="1" applyBorder="1" applyAlignment="1">
      <alignment horizontal="center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5" fillId="0" borderId="21" xfId="55" applyFont="1" applyFill="1" applyBorder="1" applyAlignment="1" applyProtection="1">
      <alignment horizontal="center" vertical="center" wrapText="1"/>
      <protection/>
    </xf>
    <xf numFmtId="0" fontId="19" fillId="0" borderId="38" xfId="55" applyFont="1" applyFill="1" applyBorder="1" applyAlignment="1">
      <alignment vertical="center" wrapText="1"/>
      <protection/>
    </xf>
    <xf numFmtId="0" fontId="25" fillId="0" borderId="38" xfId="55" applyFont="1" applyBorder="1" applyAlignment="1">
      <alignment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19" fillId="0" borderId="38" xfId="57" applyFont="1" applyFill="1" applyBorder="1" applyAlignment="1" quotePrefix="1">
      <alignment horizontal="left" vertical="center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19" fillId="0" borderId="77" xfId="57" applyFont="1" applyFill="1" applyBorder="1" applyAlignment="1" quotePrefix="1">
      <alignment horizontal="left" vertical="center"/>
      <protection/>
    </xf>
    <xf numFmtId="0" fontId="45" fillId="0" borderId="17" xfId="55" applyFont="1" applyFill="1" applyBorder="1" applyAlignment="1" applyProtection="1">
      <alignment horizontal="center" vertical="center" wrapText="1"/>
      <protection/>
    </xf>
    <xf numFmtId="0" fontId="18" fillId="0" borderId="17" xfId="55" applyFont="1" applyFill="1" applyBorder="1" applyAlignment="1">
      <alignment horizontal="center" vertical="center" wrapText="1"/>
      <protection/>
    </xf>
    <xf numFmtId="0" fontId="18" fillId="0" borderId="17" xfId="55" applyFont="1" applyFill="1" applyBorder="1" applyAlignment="1" applyProtection="1">
      <alignment horizontal="center" vertical="center" wrapText="1"/>
      <protection/>
    </xf>
    <xf numFmtId="0" fontId="19" fillId="0" borderId="24" xfId="55" applyFont="1" applyFill="1" applyBorder="1" applyAlignment="1">
      <alignment vertical="center" wrapText="1"/>
      <protection/>
    </xf>
    <xf numFmtId="0" fontId="86" fillId="18" borderId="78" xfId="57" applyFont="1" applyFill="1" applyBorder="1" applyAlignment="1" applyProtection="1">
      <alignment horizontal="left" vertical="center" wrapText="1"/>
      <protection/>
    </xf>
    <xf numFmtId="0" fontId="88" fillId="18" borderId="65" xfId="56" applyFont="1" applyFill="1" applyBorder="1" applyAlignment="1" applyProtection="1">
      <alignment horizontal="left" vertical="center" wrapText="1"/>
      <protection/>
    </xf>
    <xf numFmtId="0" fontId="86" fillId="18" borderId="79" xfId="57" applyFont="1" applyFill="1" applyBorder="1" applyAlignment="1" applyProtection="1">
      <alignment horizontal="left" vertical="center"/>
      <protection/>
    </xf>
    <xf numFmtId="0" fontId="86" fillId="18" borderId="80" xfId="57" applyFont="1" applyFill="1" applyBorder="1" applyAlignment="1" applyProtection="1" quotePrefix="1">
      <alignment horizontal="left" vertical="center"/>
      <protection/>
    </xf>
    <xf numFmtId="0" fontId="65" fillId="0" borderId="0" xfId="56" applyFont="1" applyAlignment="1">
      <alignment vertical="center" wrapText="1"/>
      <protection/>
    </xf>
    <xf numFmtId="0" fontId="66" fillId="0" borderId="0" xfId="56" applyFont="1" applyAlignment="1">
      <alignment vertical="center" wrapText="1"/>
      <protection/>
    </xf>
    <xf numFmtId="0" fontId="86" fillId="18" borderId="81" xfId="56" applyFont="1" applyFill="1" applyBorder="1" applyAlignment="1" applyProtection="1">
      <alignment vertical="center" wrapText="1"/>
      <protection/>
    </xf>
    <xf numFmtId="0" fontId="88" fillId="18" borderId="82" xfId="56" applyFont="1" applyFill="1" applyBorder="1" applyAlignment="1" applyProtection="1">
      <alignment vertical="center" wrapText="1"/>
      <protection/>
    </xf>
    <xf numFmtId="0" fontId="86" fillId="18" borderId="78" xfId="56" applyFont="1" applyFill="1" applyBorder="1" applyAlignment="1" applyProtection="1">
      <alignment horizontal="left" vertical="center"/>
      <protection/>
    </xf>
    <xf numFmtId="0" fontId="86" fillId="18" borderId="65" xfId="56" applyFont="1" applyFill="1" applyBorder="1" applyAlignment="1" applyProtection="1">
      <alignment horizontal="left" vertical="center"/>
      <protection/>
    </xf>
    <xf numFmtId="0" fontId="86" fillId="18" borderId="0" xfId="57" applyFont="1" applyFill="1" applyBorder="1" applyAlignment="1" applyProtection="1">
      <alignment horizontal="left" vertical="center" wrapText="1"/>
      <protection/>
    </xf>
    <xf numFmtId="0" fontId="86" fillId="18" borderId="78" xfId="56" applyFont="1" applyFill="1" applyBorder="1" applyAlignment="1" applyProtection="1">
      <alignment vertical="center" wrapText="1"/>
      <protection/>
    </xf>
    <xf numFmtId="0" fontId="88" fillId="18" borderId="65" xfId="56" applyFont="1" applyFill="1" applyBorder="1" applyAlignment="1" applyProtection="1">
      <alignment vertical="center" wrapText="1"/>
      <protection/>
    </xf>
    <xf numFmtId="0" fontId="86" fillId="18" borderId="78" xfId="56" applyFont="1" applyFill="1" applyBorder="1" applyAlignment="1" applyProtection="1">
      <alignment horizontal="left" wrapText="1"/>
      <protection/>
    </xf>
    <xf numFmtId="0" fontId="86" fillId="18" borderId="65" xfId="56" applyFont="1" applyFill="1" applyBorder="1" applyAlignment="1" applyProtection="1">
      <alignment horizontal="left" wrapText="1"/>
      <protection/>
    </xf>
    <xf numFmtId="0" fontId="73" fillId="18" borderId="48" xfId="57" applyFont="1" applyFill="1" applyBorder="1" applyAlignment="1">
      <alignment horizontal="left" vertical="center"/>
      <protection/>
    </xf>
    <xf numFmtId="0" fontId="73" fillId="18" borderId="70" xfId="57" applyFont="1" applyFill="1" applyBorder="1" applyAlignment="1">
      <alignment horizontal="left" vertical="center"/>
      <protection/>
    </xf>
    <xf numFmtId="0" fontId="73" fillId="18" borderId="48" xfId="57" applyFont="1" applyFill="1" applyBorder="1" applyAlignment="1">
      <alignment horizontal="left" vertical="center" wrapText="1"/>
      <protection/>
    </xf>
    <xf numFmtId="0" fontId="73" fillId="18" borderId="70" xfId="57" applyFont="1" applyFill="1" applyBorder="1" applyAlignment="1">
      <alignment horizontal="left" vertical="center" wrapText="1"/>
      <protection/>
    </xf>
    <xf numFmtId="0" fontId="83" fillId="18" borderId="70" xfId="56" applyFont="1" applyFill="1" applyBorder="1" applyAlignment="1">
      <alignment horizontal="left" vertical="center" wrapText="1"/>
      <protection/>
    </xf>
    <xf numFmtId="0" fontId="73" fillId="18" borderId="76" xfId="57" applyFont="1" applyFill="1" applyBorder="1" applyAlignment="1">
      <alignment horizontal="left" vertical="center" wrapText="1"/>
      <protection/>
    </xf>
    <xf numFmtId="0" fontId="83" fillId="18" borderId="83" xfId="56" applyFont="1" applyFill="1" applyBorder="1" applyAlignment="1">
      <alignment horizontal="left" vertical="center" wrapText="1"/>
      <protection/>
    </xf>
    <xf numFmtId="0" fontId="64" fillId="0" borderId="0" xfId="56" applyFont="1" applyAlignment="1">
      <alignment horizontal="left" vertical="center" wrapText="1"/>
      <protection/>
    </xf>
    <xf numFmtId="0" fontId="39" fillId="0" borderId="0" xfId="56" applyAlignment="1">
      <alignment vertical="center" wrapText="1"/>
      <protection/>
    </xf>
    <xf numFmtId="0" fontId="73" fillId="18" borderId="48" xfId="57" applyFont="1" applyFill="1" applyBorder="1" applyAlignment="1" quotePrefix="1">
      <alignment horizontal="left" vertical="center" wrapText="1"/>
      <protection/>
    </xf>
    <xf numFmtId="0" fontId="73" fillId="18" borderId="48" xfId="57" applyFont="1" applyFill="1" applyBorder="1" applyAlignment="1">
      <alignment vertical="center" wrapText="1"/>
      <protection/>
    </xf>
    <xf numFmtId="0" fontId="83" fillId="18" borderId="70" xfId="56" applyFont="1" applyFill="1" applyBorder="1" applyAlignment="1">
      <alignment vertical="center" wrapText="1"/>
      <protection/>
    </xf>
    <xf numFmtId="0" fontId="73" fillId="18" borderId="76" xfId="57" applyFont="1" applyFill="1" applyBorder="1" applyAlignment="1" quotePrefix="1">
      <alignment horizontal="left" wrapText="1"/>
      <protection/>
    </xf>
    <xf numFmtId="0" fontId="83" fillId="18" borderId="83" xfId="56" applyFont="1" applyFill="1" applyBorder="1" applyAlignment="1">
      <alignment horizontal="left" wrapText="1"/>
      <protection/>
    </xf>
    <xf numFmtId="0" fontId="73" fillId="18" borderId="70" xfId="57" applyFont="1" applyFill="1" applyBorder="1" applyAlignment="1">
      <alignment vertical="center" wrapText="1"/>
      <protection/>
    </xf>
    <xf numFmtId="0" fontId="73" fillId="18" borderId="48" xfId="57" applyFont="1" applyFill="1" applyBorder="1" applyAlignment="1" quotePrefix="1">
      <alignment horizontal="left" vertical="center"/>
      <protection/>
    </xf>
    <xf numFmtId="0" fontId="73" fillId="18" borderId="70" xfId="57" applyFont="1" applyFill="1" applyBorder="1" applyAlignment="1" quotePrefix="1">
      <alignment horizontal="left" vertical="center"/>
      <protection/>
    </xf>
    <xf numFmtId="0" fontId="73" fillId="18" borderId="59" xfId="56" applyFont="1" applyFill="1" applyBorder="1" applyAlignment="1">
      <alignment vertical="center" wrapText="1"/>
      <protection/>
    </xf>
    <xf numFmtId="0" fontId="83" fillId="18" borderId="69" xfId="56" applyFont="1" applyFill="1" applyBorder="1" applyAlignment="1">
      <alignment vertical="center" wrapText="1"/>
      <protection/>
    </xf>
    <xf numFmtId="0" fontId="73" fillId="18" borderId="76" xfId="57" applyFont="1" applyFill="1" applyBorder="1" applyAlignment="1">
      <alignment vertical="center" wrapText="1"/>
      <protection/>
    </xf>
    <xf numFmtId="0" fontId="83" fillId="18" borderId="83" xfId="56" applyFont="1" applyFill="1" applyBorder="1" applyAlignment="1">
      <alignment vertical="center" wrapText="1"/>
      <protection/>
    </xf>
    <xf numFmtId="0" fontId="59" fillId="0" borderId="27" xfId="57" applyFont="1" applyFill="1" applyBorder="1" applyAlignment="1">
      <alignment horizontal="center" vertical="center" wrapText="1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85" fillId="0" borderId="27" xfId="57" applyFont="1" applyFill="1" applyBorder="1" applyAlignment="1">
      <alignment horizontal="center" vertical="center" wrapText="1"/>
      <protection/>
    </xf>
    <xf numFmtId="0" fontId="85" fillId="0" borderId="30" xfId="57" applyFont="1" applyFill="1" applyBorder="1" applyAlignment="1">
      <alignment horizontal="center" vertical="center" wrapText="1"/>
      <protection/>
    </xf>
    <xf numFmtId="0" fontId="73" fillId="18" borderId="70" xfId="57" applyFont="1" applyFill="1" applyBorder="1" applyAlignment="1" quotePrefix="1">
      <alignment horizontal="left" vertical="center" wrapText="1"/>
      <protection/>
    </xf>
    <xf numFmtId="0" fontId="73" fillId="18" borderId="59" xfId="57" applyFont="1" applyFill="1" applyBorder="1" applyAlignment="1">
      <alignment vertical="center" wrapText="1"/>
      <protection/>
    </xf>
    <xf numFmtId="0" fontId="73" fillId="18" borderId="48" xfId="56" applyFont="1" applyFill="1" applyBorder="1" applyAlignment="1">
      <alignment vertical="center" wrapText="1"/>
      <protection/>
    </xf>
    <xf numFmtId="0" fontId="73" fillId="18" borderId="48" xfId="56" applyFont="1" applyFill="1" applyBorder="1" applyAlignment="1">
      <alignment horizontal="left" wrapText="1"/>
      <protection/>
    </xf>
    <xf numFmtId="0" fontId="73" fillId="18" borderId="70" xfId="56" applyFont="1" applyFill="1" applyBorder="1" applyAlignment="1">
      <alignment horizontal="left" wrapText="1"/>
      <protection/>
    </xf>
    <xf numFmtId="0" fontId="73" fillId="18" borderId="48" xfId="56" applyFont="1" applyFill="1" applyBorder="1" applyAlignment="1">
      <alignment horizontal="left" vertical="center"/>
      <protection/>
    </xf>
    <xf numFmtId="0" fontId="73" fillId="18" borderId="70" xfId="56" applyFont="1" applyFill="1" applyBorder="1" applyAlignment="1">
      <alignment horizontal="left" vertical="center"/>
      <protection/>
    </xf>
    <xf numFmtId="1" fontId="61" fillId="0" borderId="27" xfId="56" applyNumberFormat="1" applyFont="1" applyBorder="1" applyAlignment="1">
      <alignment horizontal="left" vertical="center" wrapText="1"/>
      <protection/>
    </xf>
    <xf numFmtId="1" fontId="61" fillId="0" borderId="11" xfId="56" applyNumberFormat="1" applyFont="1" applyBorder="1" applyAlignment="1">
      <alignment horizontal="left" vertical="center" wrapText="1"/>
      <protection/>
    </xf>
    <xf numFmtId="0" fontId="73" fillId="18" borderId="59" xfId="57" applyFont="1" applyFill="1" applyBorder="1" applyAlignment="1" quotePrefix="1">
      <alignment horizontal="left" vertical="center" wrapText="1"/>
      <protection/>
    </xf>
    <xf numFmtId="0" fontId="83" fillId="18" borderId="69" xfId="56" applyFont="1" applyFill="1" applyBorder="1" applyAlignment="1">
      <alignment horizontal="left" vertical="center" wrapText="1"/>
      <protection/>
    </xf>
    <xf numFmtId="0" fontId="73" fillId="18" borderId="48" xfId="57" applyFont="1" applyFill="1" applyBorder="1" applyAlignment="1">
      <alignment horizontal="left" wrapText="1"/>
      <protection/>
    </xf>
    <xf numFmtId="0" fontId="73" fillId="18" borderId="70" xfId="57" applyFont="1" applyFill="1" applyBorder="1" applyAlignment="1">
      <alignment horizontal="left" wrapText="1"/>
      <protection/>
    </xf>
    <xf numFmtId="0" fontId="69" fillId="0" borderId="27" xfId="57" applyFont="1" applyFill="1" applyBorder="1" applyAlignment="1">
      <alignment horizontal="center" vertical="center" wrapText="1"/>
      <protection/>
    </xf>
    <xf numFmtId="0" fontId="69" fillId="0" borderId="30" xfId="57" applyFont="1" applyFill="1" applyBorder="1" applyAlignment="1">
      <alignment horizontal="center" vertical="center" wrapText="1"/>
      <protection/>
    </xf>
    <xf numFmtId="0" fontId="73" fillId="18" borderId="76" xfId="57" applyFont="1" applyFill="1" applyBorder="1" applyAlignment="1" quotePrefix="1">
      <alignment horizontal="left" vertical="center" wrapText="1"/>
      <protection/>
    </xf>
    <xf numFmtId="0" fontId="85" fillId="0" borderId="27" xfId="57" applyFont="1" applyFill="1" applyBorder="1" applyAlignment="1" quotePrefix="1">
      <alignment horizontal="center" vertical="center" wrapText="1"/>
      <protection/>
    </xf>
    <xf numFmtId="0" fontId="85" fillId="0" borderId="30" xfId="57" applyFont="1" applyFill="1" applyBorder="1" applyAlignment="1" quotePrefix="1">
      <alignment horizontal="center" vertical="center" wrapText="1"/>
      <protection/>
    </xf>
    <xf numFmtId="0" fontId="61" fillId="0" borderId="22" xfId="56" applyFont="1" applyBorder="1" applyAlignment="1">
      <alignment horizontal="center" vertical="center"/>
      <protection/>
    </xf>
    <xf numFmtId="0" fontId="61" fillId="0" borderId="29" xfId="56" applyFont="1" applyBorder="1" applyAlignment="1">
      <alignment horizontal="center" vertical="center"/>
      <protection/>
    </xf>
    <xf numFmtId="0" fontId="73" fillId="18" borderId="48" xfId="56" applyFont="1" applyFill="1" applyBorder="1" applyAlignment="1">
      <alignment horizontal="left"/>
      <protection/>
    </xf>
    <xf numFmtId="0" fontId="73" fillId="18" borderId="70" xfId="56" applyFont="1" applyFill="1" applyBorder="1" applyAlignment="1">
      <alignment horizontal="left"/>
      <protection/>
    </xf>
    <xf numFmtId="0" fontId="73" fillId="18" borderId="48" xfId="56" applyFont="1" applyFill="1" applyBorder="1" applyAlignment="1">
      <alignment wrapText="1"/>
      <protection/>
    </xf>
    <xf numFmtId="0" fontId="83" fillId="18" borderId="70" xfId="56" applyFont="1" applyFill="1" applyBorder="1" applyAlignment="1">
      <alignment wrapText="1"/>
      <protection/>
    </xf>
    <xf numFmtId="0" fontId="73" fillId="18" borderId="40" xfId="56" applyFont="1" applyFill="1" applyBorder="1" applyAlignment="1">
      <alignment horizontal="left" vertical="center"/>
      <protection/>
    </xf>
    <xf numFmtId="0" fontId="73" fillId="18" borderId="63" xfId="56" applyFont="1" applyFill="1" applyBorder="1" applyAlignment="1">
      <alignment horizontal="left" vertical="center"/>
      <protection/>
    </xf>
    <xf numFmtId="0" fontId="70" fillId="0" borderId="11" xfId="58" applyFont="1" applyFill="1" applyBorder="1" applyAlignment="1">
      <alignment horizontal="center" vertical="center" wrapText="1"/>
      <protection/>
    </xf>
    <xf numFmtId="0" fontId="61" fillId="0" borderId="15" xfId="56" applyFont="1" applyBorder="1" applyAlignment="1">
      <alignment horizontal="center" vertical="center"/>
      <protection/>
    </xf>
    <xf numFmtId="0" fontId="61" fillId="0" borderId="16" xfId="56" applyFont="1" applyBorder="1" applyAlignment="1">
      <alignment horizontal="center" vertical="center"/>
      <protection/>
    </xf>
    <xf numFmtId="0" fontId="61" fillId="0" borderId="19" xfId="56" applyFont="1" applyBorder="1" applyAlignment="1" quotePrefix="1">
      <alignment horizontal="center" vertical="center" wrapText="1"/>
      <protection/>
    </xf>
    <xf numFmtId="0" fontId="61" fillId="0" borderId="23" xfId="56" applyFont="1" applyBorder="1" applyAlignment="1" quotePrefix="1">
      <alignment horizontal="center" vertical="center" wrapText="1"/>
      <protection/>
    </xf>
    <xf numFmtId="3" fontId="67" fillId="7" borderId="14" xfId="56" applyNumberFormat="1" applyFont="1" applyFill="1" applyBorder="1" applyAlignment="1">
      <alignment horizontal="center" vertical="center" wrapText="1"/>
      <protection/>
    </xf>
    <xf numFmtId="3" fontId="67" fillId="7" borderId="17" xfId="56" applyNumberFormat="1" applyFont="1" applyFill="1" applyBorder="1" applyAlignment="1">
      <alignment horizontal="center" vertical="center" wrapText="1"/>
      <protection/>
    </xf>
    <xf numFmtId="3" fontId="67" fillId="7" borderId="21" xfId="56" applyNumberFormat="1" applyFont="1" applyFill="1" applyBorder="1" applyAlignment="1">
      <alignment horizontal="center" vertical="center" wrapText="1"/>
      <protection/>
    </xf>
    <xf numFmtId="0" fontId="61" fillId="0" borderId="15" xfId="56" applyFont="1" applyBorder="1" applyAlignment="1">
      <alignment horizontal="center" vertical="center" wrapText="1"/>
      <protection/>
    </xf>
    <xf numFmtId="0" fontId="61" fillId="0" borderId="16" xfId="56" applyFont="1" applyBorder="1" applyAlignment="1">
      <alignment horizontal="center" vertical="center" wrapText="1"/>
      <protection/>
    </xf>
    <xf numFmtId="0" fontId="70" fillId="0" borderId="19" xfId="57" applyFont="1" applyFill="1" applyBorder="1" applyAlignment="1">
      <alignment horizontal="center" vertical="center" wrapText="1"/>
      <protection/>
    </xf>
    <xf numFmtId="0" fontId="70" fillId="0" borderId="23" xfId="57" applyFont="1" applyFill="1" applyBorder="1" applyAlignment="1">
      <alignment horizontal="center" vertical="center" wrapText="1"/>
      <protection/>
    </xf>
    <xf numFmtId="0" fontId="71" fillId="0" borderId="22" xfId="56" applyFont="1" applyBorder="1" applyAlignment="1">
      <alignment horizontal="left" vertical="center" wrapText="1"/>
      <protection/>
    </xf>
    <xf numFmtId="0" fontId="71" fillId="0" borderId="29" xfId="56" applyFont="1" applyBorder="1" applyAlignment="1">
      <alignment horizontal="left" vertical="center" wrapText="1"/>
      <protection/>
    </xf>
    <xf numFmtId="0" fontId="73" fillId="18" borderId="76" xfId="57" applyFont="1" applyFill="1" applyBorder="1" applyAlignment="1" quotePrefix="1">
      <alignment horizontal="left" vertical="center"/>
      <protection/>
    </xf>
    <xf numFmtId="0" fontId="73" fillId="18" borderId="83" xfId="57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5" fillId="18" borderId="0" xfId="56" applyFont="1" applyFill="1" applyAlignment="1" applyProtection="1">
      <alignment vertical="center" wrapText="1"/>
      <protection locked="0"/>
    </xf>
    <xf numFmtId="0" fontId="66" fillId="0" borderId="0" xfId="56" applyFont="1" applyAlignment="1" applyProtection="1">
      <alignment vertical="center" wrapText="1"/>
      <protection locked="0"/>
    </xf>
    <xf numFmtId="0" fontId="73" fillId="18" borderId="59" xfId="57" applyFont="1" applyFill="1" applyBorder="1" applyAlignment="1" quotePrefix="1">
      <alignment horizontal="left" vertical="center"/>
      <protection/>
    </xf>
    <xf numFmtId="0" fontId="73" fillId="18" borderId="69" xfId="57" applyFont="1" applyFill="1" applyBorder="1" applyAlignment="1" quotePrefix="1">
      <alignment horizontal="left" vertical="center"/>
      <protection/>
    </xf>
    <xf numFmtId="0" fontId="18" fillId="0" borderId="0" xfId="55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EBK_PROJECT_2001-last" xfId="57"/>
    <cellStyle name="Normal_MAK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1">
      <selection activeCell="C6" sqref="C6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126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827</v>
      </c>
      <c r="C6" s="6"/>
      <c r="D6" s="6"/>
    </row>
    <row r="7" spans="2:4" ht="29.25" customHeight="1">
      <c r="B7" s="6" t="s">
        <v>130</v>
      </c>
      <c r="C7" s="6"/>
      <c r="D7" s="6"/>
    </row>
    <row r="8" spans="2:14" ht="30.75" customHeight="1" thickBot="1">
      <c r="B8" s="15" t="s">
        <v>825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125</v>
      </c>
      <c r="G10" s="12" t="s">
        <v>139</v>
      </c>
      <c r="H10" s="12" t="s">
        <v>140</v>
      </c>
    </row>
    <row r="11" spans="2:21" ht="23.25" customHeight="1" thickBot="1">
      <c r="B11" s="8" t="s">
        <v>826</v>
      </c>
      <c r="C11" s="8"/>
      <c r="D11" s="8"/>
      <c r="E11" s="279" t="str">
        <f>OTCHET!F12</f>
        <v>6613</v>
      </c>
      <c r="F11" s="18" t="s">
        <v>134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289</v>
      </c>
      <c r="C12" s="280" t="s">
        <v>114</v>
      </c>
      <c r="D12" s="164"/>
      <c r="E12" s="279">
        <f>OTCHET!E17</f>
        <v>42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132</v>
      </c>
      <c r="I14" s="22"/>
      <c r="J14" s="22"/>
      <c r="K14" s="23"/>
      <c r="L14" s="23"/>
      <c r="M14" s="22"/>
      <c r="N14" s="22" t="s">
        <v>132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116</v>
      </c>
      <c r="C16" s="102" t="s">
        <v>198</v>
      </c>
      <c r="D16" s="102"/>
      <c r="E16" s="1030" t="s">
        <v>127</v>
      </c>
      <c r="F16" s="1031"/>
      <c r="G16" s="1034" t="s">
        <v>223</v>
      </c>
      <c r="H16" s="1035"/>
      <c r="I16" s="1032" t="s">
        <v>201</v>
      </c>
      <c r="J16" s="1033"/>
      <c r="K16" s="31" t="s">
        <v>129</v>
      </c>
      <c r="L16" s="31" t="s">
        <v>217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115</v>
      </c>
      <c r="C17" s="30"/>
      <c r="D17" s="30"/>
      <c r="E17" s="33" t="s">
        <v>131</v>
      </c>
      <c r="F17" s="34" t="s">
        <v>122</v>
      </c>
      <c r="G17" s="112"/>
      <c r="H17" s="113"/>
      <c r="I17" s="33" t="s">
        <v>131</v>
      </c>
      <c r="J17" s="33" t="s">
        <v>122</v>
      </c>
      <c r="K17" s="33" t="s">
        <v>122</v>
      </c>
      <c r="L17" s="33" t="s">
        <v>122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118</v>
      </c>
      <c r="C18" s="30"/>
      <c r="D18" s="30"/>
      <c r="E18" s="33" t="s">
        <v>117</v>
      </c>
      <c r="F18" s="34"/>
      <c r="G18" s="34" t="s">
        <v>1018</v>
      </c>
      <c r="H18" s="33" t="s">
        <v>1019</v>
      </c>
      <c r="I18" s="33" t="s">
        <v>117</v>
      </c>
      <c r="J18" s="33"/>
      <c r="K18" s="33"/>
      <c r="L18" s="33"/>
      <c r="M18" s="33"/>
      <c r="N18" s="33" t="s">
        <v>1020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120</v>
      </c>
      <c r="F20" s="40" t="s">
        <v>120</v>
      </c>
      <c r="G20" s="935" t="s">
        <v>119</v>
      </c>
      <c r="H20" s="936" t="s">
        <v>119</v>
      </c>
      <c r="I20" s="936" t="s">
        <v>128</v>
      </c>
      <c r="J20" s="936" t="s">
        <v>128</v>
      </c>
      <c r="K20" s="936" t="s">
        <v>133</v>
      </c>
      <c r="L20" s="936" t="s">
        <v>141</v>
      </c>
      <c r="M20" s="936" t="s">
        <v>141</v>
      </c>
      <c r="N20" s="936" t="s">
        <v>119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171</v>
      </c>
      <c r="C22" s="117" t="s">
        <v>262</v>
      </c>
      <c r="D22" s="44"/>
      <c r="E22" s="148">
        <f>+E23+E25+E36+E37</f>
        <v>0</v>
      </c>
      <c r="F22" s="148">
        <f>+G22+H22+N22</f>
        <v>4</v>
      </c>
      <c r="G22" s="148">
        <f>+G23+G25+G36+G37</f>
        <v>0</v>
      </c>
      <c r="H22" s="148">
        <f>+H23+H25+H36+H37</f>
        <v>4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170</v>
      </c>
      <c r="C23" s="119" t="s">
        <v>252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222</v>
      </c>
      <c r="C24" s="120" t="s">
        <v>215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172</v>
      </c>
      <c r="C25" s="121" t="s">
        <v>147</v>
      </c>
      <c r="D25" s="93"/>
      <c r="E25" s="148">
        <f>+E26+E30+E31+E32+E33</f>
        <v>0</v>
      </c>
      <c r="F25" s="148">
        <f t="shared" si="0"/>
        <v>4</v>
      </c>
      <c r="G25" s="148">
        <f aca="true" t="shared" si="1" ref="G25:M25">+G26+G30+G31+G32+G33</f>
        <v>0</v>
      </c>
      <c r="H25" s="148">
        <f t="shared" si="1"/>
        <v>4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173</v>
      </c>
      <c r="C26" s="122" t="s">
        <v>148</v>
      </c>
      <c r="D26" s="88"/>
      <c r="E26" s="151">
        <f>OTCHET!E76</f>
        <v>0</v>
      </c>
      <c r="F26" s="148">
        <f t="shared" si="0"/>
        <v>4</v>
      </c>
      <c r="G26" s="151">
        <f>OTCHET!F76</f>
        <v>0</v>
      </c>
      <c r="H26" s="151">
        <f>OTCHET!G76</f>
        <v>4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113</v>
      </c>
      <c r="C27" s="110" t="s">
        <v>224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216</v>
      </c>
      <c r="C28" s="110" t="s">
        <v>225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174</v>
      </c>
      <c r="C29" s="110" t="s">
        <v>226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175</v>
      </c>
      <c r="C30" s="125" t="s">
        <v>227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176</v>
      </c>
      <c r="C31" s="124" t="s">
        <v>149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177</v>
      </c>
      <c r="C32" s="126" t="s">
        <v>277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202</v>
      </c>
      <c r="C33" s="145" t="s">
        <v>272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268</v>
      </c>
      <c r="C36" s="127" t="s">
        <v>150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269</v>
      </c>
      <c r="C37" s="128" t="s">
        <v>203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178</v>
      </c>
      <c r="C38" s="131" t="s">
        <v>154</v>
      </c>
      <c r="D38" s="44"/>
      <c r="E38" s="153">
        <f>SUM(E39:E53)-E44-E46-E51-E52</f>
        <v>0</v>
      </c>
      <c r="F38" s="148">
        <f t="shared" si="0"/>
        <v>901239</v>
      </c>
      <c r="G38" s="153">
        <f>SUM(G39:G53)-G44-G46-G51-G52</f>
        <v>0</v>
      </c>
      <c r="H38" s="153">
        <f>SUM(H39:H53)-H44-H46-H51-H52</f>
        <v>901239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193</v>
      </c>
      <c r="C39" s="122" t="s">
        <v>151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179</v>
      </c>
      <c r="C40" s="120" t="s">
        <v>152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219</v>
      </c>
      <c r="C41" s="120" t="s">
        <v>204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180</v>
      </c>
      <c r="C42" s="120" t="s">
        <v>278</v>
      </c>
      <c r="D42" s="49"/>
      <c r="E42" s="152">
        <f>+OTCHET!E186+OTCHET!E250</f>
        <v>0</v>
      </c>
      <c r="F42" s="148">
        <f t="shared" si="0"/>
        <v>7389</v>
      </c>
      <c r="G42" s="152">
        <f>+OTCHET!F186+OTCHET!F250</f>
        <v>0</v>
      </c>
      <c r="H42" s="152">
        <f>+OTCHET!G186+OTCHET!G250</f>
        <v>7389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181</v>
      </c>
      <c r="C43" s="120" t="s">
        <v>153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211</v>
      </c>
      <c r="C44" s="120" t="s">
        <v>228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182</v>
      </c>
      <c r="C45" s="120" t="s">
        <v>279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220</v>
      </c>
      <c r="C46" s="120" t="s">
        <v>218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206</v>
      </c>
      <c r="C47" s="134" t="s">
        <v>253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264</v>
      </c>
      <c r="C48" s="120" t="s">
        <v>254</v>
      </c>
      <c r="D48" s="49"/>
      <c r="E48" s="152">
        <f>OTCHET!E254+OTCHET!E255+OTCHET!E263+OTCHET!E266</f>
        <v>0</v>
      </c>
      <c r="F48" s="148">
        <f t="shared" si="0"/>
        <v>893850</v>
      </c>
      <c r="G48" s="152">
        <f>OTCHET!F254+OTCHET!F255+OTCHET!F263+OTCHET!F266</f>
        <v>0</v>
      </c>
      <c r="H48" s="152">
        <f>OTCHET!G254+OTCHET!G255+OTCHET!G263+OTCHET!G266</f>
        <v>893850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207</v>
      </c>
      <c r="C49" s="120" t="s">
        <v>255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205</v>
      </c>
      <c r="C50" s="146" t="s">
        <v>273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210</v>
      </c>
      <c r="C51" s="120" t="s">
        <v>229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270</v>
      </c>
      <c r="C52" s="145" t="s">
        <v>271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208</v>
      </c>
      <c r="C53" s="135" t="s">
        <v>209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265</v>
      </c>
      <c r="C54" s="137" t="s">
        <v>51</v>
      </c>
      <c r="D54" s="53"/>
      <c r="E54" s="148">
        <f>+E55+E56+E60</f>
        <v>0</v>
      </c>
      <c r="F54" s="148">
        <f t="shared" si="0"/>
        <v>871919</v>
      </c>
      <c r="G54" s="148">
        <f>+G55+G56+G60</f>
        <v>0</v>
      </c>
      <c r="H54" s="148">
        <f>+H55+H56+H60</f>
        <v>871919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183</v>
      </c>
      <c r="C55" s="120" t="s">
        <v>276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184</v>
      </c>
      <c r="C56" s="120" t="s">
        <v>52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871919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871919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221</v>
      </c>
      <c r="C57" s="135" t="s">
        <v>230</v>
      </c>
      <c r="D57" s="49"/>
      <c r="E57" s="157">
        <f>+OTCHET!E404+OTCHET!E405+OTCHET!E406+OTCHET!E407+OTCHET!E408</f>
        <v>0</v>
      </c>
      <c r="F57" s="148">
        <f t="shared" si="0"/>
        <v>-7751</v>
      </c>
      <c r="G57" s="157">
        <f>+OTCHET!F404+OTCHET!F405+OTCHET!F406+OTCHET!F407+OTCHET!F408</f>
        <v>0</v>
      </c>
      <c r="H57" s="157">
        <f>+OTCHET!G404+OTCHET!G405+OTCHET!G406+OTCHET!G407+OTCHET!G408</f>
        <v>-7751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281</v>
      </c>
      <c r="C58" s="120" t="s">
        <v>215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989</v>
      </c>
      <c r="C60" s="139" t="s">
        <v>155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50</v>
      </c>
      <c r="C61" s="127" t="s">
        <v>263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267</v>
      </c>
      <c r="C62" s="131"/>
      <c r="D62" s="53"/>
      <c r="E62" s="148">
        <f>+E22-E38+E54-E61</f>
        <v>0</v>
      </c>
      <c r="F62" s="148">
        <f t="shared" si="0"/>
        <v>-29316</v>
      </c>
      <c r="G62" s="148">
        <f>+G22-G38+G54-G61</f>
        <v>0</v>
      </c>
      <c r="H62" s="148">
        <f>+H22-H38+H54-H61</f>
        <v>-29316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266</v>
      </c>
      <c r="C64" s="131" t="s">
        <v>185</v>
      </c>
      <c r="D64" s="53"/>
      <c r="E64" s="158">
        <f>SUM(+E66+E74+E75+E82+E83+E84+E87+E88+E89+E90+E91+E92+E93)</f>
        <v>0</v>
      </c>
      <c r="F64" s="148">
        <f t="shared" si="0"/>
        <v>29316</v>
      </c>
      <c r="G64" s="158">
        <f aca="true" t="shared" si="3" ref="G64:L64">SUM(+G66+G74+G75+G82+G83+G84+G87+G88+G89+G90+G91+G92+G93)</f>
        <v>0</v>
      </c>
      <c r="H64" s="158">
        <f t="shared" si="3"/>
        <v>29316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186</v>
      </c>
      <c r="C66" s="120" t="s">
        <v>212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187</v>
      </c>
      <c r="C67" s="120" t="s">
        <v>231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188</v>
      </c>
      <c r="C68" s="120" t="s">
        <v>232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189</v>
      </c>
      <c r="C69" s="120" t="s">
        <v>156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190</v>
      </c>
      <c r="C70" s="120" t="s">
        <v>157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191</v>
      </c>
      <c r="C71" s="120" t="s">
        <v>233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248</v>
      </c>
      <c r="C72" s="141" t="s">
        <v>234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194</v>
      </c>
      <c r="C73" s="141" t="s">
        <v>235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192</v>
      </c>
      <c r="C74" s="139" t="s">
        <v>158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195</v>
      </c>
      <c r="C75" s="120" t="s">
        <v>213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196</v>
      </c>
      <c r="C76" s="120" t="s">
        <v>236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197</v>
      </c>
      <c r="C77" s="120" t="s">
        <v>237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169</v>
      </c>
      <c r="C78" s="120" t="s">
        <v>238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275</v>
      </c>
      <c r="C80" s="120" t="s">
        <v>239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274</v>
      </c>
      <c r="C81" s="120" t="s">
        <v>240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214</v>
      </c>
      <c r="C82" s="120" t="s">
        <v>159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168</v>
      </c>
      <c r="C83" s="120" t="s">
        <v>160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167</v>
      </c>
      <c r="C84" s="120" t="s">
        <v>256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166</v>
      </c>
      <c r="C85" s="120" t="s">
        <v>241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199</v>
      </c>
      <c r="C86" s="120" t="s">
        <v>161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993</v>
      </c>
      <c r="C87" s="135" t="s">
        <v>162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165</v>
      </c>
      <c r="C88" s="118" t="s">
        <v>242</v>
      </c>
      <c r="D88" s="100"/>
      <c r="E88" s="277">
        <f>+OTCHET!E541+OTCHET!E542+OTCHET!E543+OTCHET!E544+OTCHET!E545+OTCHET!E546</f>
        <v>0</v>
      </c>
      <c r="F88" s="148">
        <f t="shared" si="7"/>
        <v>29319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29319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164</v>
      </c>
      <c r="C89" s="144" t="s">
        <v>243</v>
      </c>
      <c r="D89" s="94"/>
      <c r="E89" s="155">
        <f>+OTCHET!E547+OTCHET!E548+OTCHET!E549+OTCHET!E550+OTCHET!E551+OTCHET!E552+OTCHET!E553</f>
        <v>0</v>
      </c>
      <c r="F89" s="148">
        <f t="shared" si="7"/>
        <v>-3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-3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163</v>
      </c>
      <c r="C90" s="121" t="s">
        <v>244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257</v>
      </c>
      <c r="C91" s="118" t="s">
        <v>258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259</v>
      </c>
      <c r="C92" s="144" t="s">
        <v>260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261</v>
      </c>
      <c r="C93" s="128" t="s">
        <v>200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245</v>
      </c>
      <c r="C94" s="128" t="s">
        <v>246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142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143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144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145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146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144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145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280</v>
      </c>
      <c r="C111" s="61"/>
      <c r="D111" s="61"/>
      <c r="E111" s="62" t="s">
        <v>288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286</v>
      </c>
      <c r="C112" s="63"/>
      <c r="D112" s="63"/>
      <c r="E112" s="63" t="s">
        <v>285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287</v>
      </c>
      <c r="C113" s="59"/>
      <c r="D113" s="59"/>
      <c r="E113" s="62" t="s">
        <v>121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285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123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136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124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135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137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138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247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282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249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283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284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250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251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884"/>
  <sheetViews>
    <sheetView tabSelected="1" zoomScale="75" zoomScaleNormal="75" zoomScalePageLayoutView="0" workbookViewId="0" topLeftCell="B560">
      <selection activeCell="G544" sqref="G544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838</v>
      </c>
      <c r="B1" s="281" t="s">
        <v>839</v>
      </c>
      <c r="C1" s="281" t="s">
        <v>840</v>
      </c>
      <c r="D1" s="282" t="s">
        <v>841</v>
      </c>
      <c r="E1" s="281" t="s">
        <v>842</v>
      </c>
      <c r="F1" s="281" t="s">
        <v>843</v>
      </c>
      <c r="G1" s="281" t="s">
        <v>843</v>
      </c>
      <c r="I1" s="281" t="s">
        <v>843</v>
      </c>
      <c r="J1" s="283" t="s">
        <v>385</v>
      </c>
      <c r="K1" s="284"/>
      <c r="L1" s="281" t="s">
        <v>844</v>
      </c>
      <c r="M1" s="281" t="s">
        <v>845</v>
      </c>
      <c r="N1" s="285" t="s">
        <v>846</v>
      </c>
      <c r="O1" s="285" t="s">
        <v>847</v>
      </c>
      <c r="P1" s="286"/>
      <c r="Q1" s="281" t="s">
        <v>844</v>
      </c>
      <c r="R1" s="281" t="s">
        <v>845</v>
      </c>
      <c r="S1" s="285" t="s">
        <v>846</v>
      </c>
      <c r="T1" s="285" t="s">
        <v>847</v>
      </c>
      <c r="U1" s="281" t="s">
        <v>845</v>
      </c>
      <c r="V1" s="285" t="s">
        <v>846</v>
      </c>
      <c r="W1" s="285" t="s">
        <v>847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290</v>
      </c>
      <c r="F5" s="281" t="s">
        <v>290</v>
      </c>
      <c r="G5" s="281" t="s">
        <v>290</v>
      </c>
      <c r="I5" s="281" t="s">
        <v>290</v>
      </c>
      <c r="J5" s="287">
        <v>1</v>
      </c>
      <c r="L5" s="281" t="s">
        <v>290</v>
      </c>
      <c r="M5" s="281" t="s">
        <v>290</v>
      </c>
      <c r="N5" s="285" t="s">
        <v>290</v>
      </c>
      <c r="O5" s="285" t="s">
        <v>290</v>
      </c>
      <c r="P5" s="289"/>
      <c r="Q5" s="281" t="s">
        <v>290</v>
      </c>
      <c r="R5" s="281" t="s">
        <v>290</v>
      </c>
      <c r="S5" s="285" t="s">
        <v>290</v>
      </c>
      <c r="T5" s="285" t="s">
        <v>290</v>
      </c>
      <c r="U5" s="281" t="s">
        <v>290</v>
      </c>
      <c r="V5" s="285" t="s">
        <v>290</v>
      </c>
      <c r="W5" s="285" t="s">
        <v>290</v>
      </c>
      <c r="Y5" s="681">
        <v>12</v>
      </c>
    </row>
    <row r="6" spans="3:25" ht="15">
      <c r="C6" s="293"/>
      <c r="D6" s="294"/>
      <c r="E6" s="292"/>
      <c r="F6" s="281" t="s">
        <v>290</v>
      </c>
      <c r="G6" s="281" t="s">
        <v>290</v>
      </c>
      <c r="I6" s="281" t="s">
        <v>290</v>
      </c>
      <c r="J6" s="287">
        <v>1</v>
      </c>
      <c r="L6" s="292"/>
      <c r="M6" s="281" t="s">
        <v>290</v>
      </c>
      <c r="O6" s="285" t="s">
        <v>290</v>
      </c>
      <c r="P6" s="289"/>
      <c r="Q6" s="292"/>
      <c r="R6" s="281" t="s">
        <v>290</v>
      </c>
      <c r="T6" s="285" t="s">
        <v>290</v>
      </c>
      <c r="U6" s="281" t="s">
        <v>290</v>
      </c>
      <c r="W6" s="285" t="s">
        <v>290</v>
      </c>
      <c r="Y6" s="681">
        <v>40</v>
      </c>
    </row>
    <row r="7" spans="2:25" ht="37.5" customHeight="1">
      <c r="B7" s="1095" t="s">
        <v>824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290</v>
      </c>
      <c r="O7" s="285" t="s">
        <v>290</v>
      </c>
      <c r="P7" s="289"/>
      <c r="Q7" s="292"/>
      <c r="R7" s="281" t="s">
        <v>290</v>
      </c>
      <c r="T7" s="285" t="s">
        <v>290</v>
      </c>
      <c r="U7" s="281" t="s">
        <v>290</v>
      </c>
      <c r="W7" s="285" t="s">
        <v>290</v>
      </c>
      <c r="Y7" s="681">
        <v>42</v>
      </c>
    </row>
    <row r="8" spans="3:25" ht="15">
      <c r="C8" s="293"/>
      <c r="D8" s="294"/>
      <c r="E8" s="295" t="s">
        <v>291</v>
      </c>
      <c r="F8" s="295" t="s">
        <v>140</v>
      </c>
      <c r="G8" s="295"/>
      <c r="H8" s="295"/>
      <c r="I8" s="295"/>
      <c r="J8" s="287">
        <v>1</v>
      </c>
      <c r="L8" s="292"/>
      <c r="M8" s="281" t="s">
        <v>290</v>
      </c>
      <c r="O8" s="285" t="s">
        <v>290</v>
      </c>
      <c r="P8" s="289"/>
      <c r="Q8" s="292"/>
      <c r="R8" s="281" t="s">
        <v>290</v>
      </c>
      <c r="T8" s="285" t="s">
        <v>290</v>
      </c>
      <c r="U8" s="281" t="s">
        <v>290</v>
      </c>
      <c r="W8" s="285" t="s">
        <v>290</v>
      </c>
      <c r="Y8" s="681"/>
    </row>
    <row r="9" spans="2:25" ht="36.75" customHeight="1">
      <c r="B9" s="1097" t="s">
        <v>96</v>
      </c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290</v>
      </c>
      <c r="O9" s="285" t="s">
        <v>290</v>
      </c>
      <c r="P9" s="289"/>
      <c r="Q9" s="292"/>
      <c r="R9" s="281" t="s">
        <v>290</v>
      </c>
      <c r="T9" s="285" t="s">
        <v>290</v>
      </c>
      <c r="U9" s="281" t="s">
        <v>290</v>
      </c>
      <c r="W9" s="285" t="s">
        <v>290</v>
      </c>
      <c r="Y9" s="681"/>
    </row>
    <row r="10" spans="2:25" ht="15">
      <c r="B10" s="297" t="s">
        <v>292</v>
      </c>
      <c r="E10" s="295"/>
      <c r="F10" s="298"/>
      <c r="G10" s="295"/>
      <c r="H10" s="295"/>
      <c r="I10" s="295"/>
      <c r="J10" s="287">
        <v>1</v>
      </c>
      <c r="L10" s="292"/>
      <c r="M10" s="281" t="s">
        <v>290</v>
      </c>
      <c r="O10" s="285" t="s">
        <v>290</v>
      </c>
      <c r="P10" s="289"/>
      <c r="Q10" s="292"/>
      <c r="R10" s="281" t="s">
        <v>290</v>
      </c>
      <c r="T10" s="285" t="s">
        <v>290</v>
      </c>
      <c r="U10" s="281" t="s">
        <v>290</v>
      </c>
      <c r="W10" s="285" t="s">
        <v>290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290</v>
      </c>
      <c r="O11" s="285" t="s">
        <v>290</v>
      </c>
      <c r="P11" s="289"/>
      <c r="Q11" s="292"/>
      <c r="R11" s="281" t="s">
        <v>290</v>
      </c>
      <c r="T11" s="285" t="s">
        <v>290</v>
      </c>
      <c r="U11" s="281" t="s">
        <v>290</v>
      </c>
      <c r="W11" s="285" t="s">
        <v>290</v>
      </c>
      <c r="Y11" s="681"/>
    </row>
    <row r="12" spans="2:25" ht="39" customHeight="1" thickBot="1" thickTop="1">
      <c r="B12" s="1097" t="s">
        <v>96</v>
      </c>
      <c r="C12" s="1098"/>
      <c r="D12" s="1098"/>
      <c r="E12" s="295" t="s">
        <v>293</v>
      </c>
      <c r="F12" s="299" t="s">
        <v>97</v>
      </c>
      <c r="G12" s="295"/>
      <c r="H12" s="295"/>
      <c r="I12" s="295"/>
      <c r="J12" s="287">
        <v>1</v>
      </c>
      <c r="L12" s="292"/>
      <c r="M12" s="281" t="s">
        <v>290</v>
      </c>
      <c r="O12" s="285" t="s">
        <v>290</v>
      </c>
      <c r="P12" s="289"/>
      <c r="Q12" s="292"/>
      <c r="R12" s="281" t="s">
        <v>290</v>
      </c>
      <c r="T12" s="285" t="s">
        <v>290</v>
      </c>
      <c r="U12" s="281" t="s">
        <v>290</v>
      </c>
      <c r="W12" s="285" t="s">
        <v>290</v>
      </c>
      <c r="Y12" s="681"/>
    </row>
    <row r="13" spans="2:25" ht="15.75" thickTop="1">
      <c r="B13" s="297" t="s">
        <v>294</v>
      </c>
      <c r="E13" s="300" t="s">
        <v>295</v>
      </c>
      <c r="F13" s="301" t="s">
        <v>290</v>
      </c>
      <c r="G13" s="301" t="s">
        <v>290</v>
      </c>
      <c r="H13" s="301"/>
      <c r="I13" s="301" t="s">
        <v>290</v>
      </c>
      <c r="J13" s="287">
        <v>1</v>
      </c>
      <c r="L13" s="292"/>
      <c r="M13" s="281" t="s">
        <v>290</v>
      </c>
      <c r="O13" s="285" t="s">
        <v>290</v>
      </c>
      <c r="P13" s="289"/>
      <c r="Q13" s="292"/>
      <c r="R13" s="281" t="s">
        <v>290</v>
      </c>
      <c r="T13" s="285" t="s">
        <v>290</v>
      </c>
      <c r="U13" s="281" t="s">
        <v>290</v>
      </c>
      <c r="W13" s="285" t="s">
        <v>290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938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939</v>
      </c>
      <c r="E17" s="983">
        <v>42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296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297</v>
      </c>
      <c r="E19" s="951" t="s">
        <v>298</v>
      </c>
      <c r="F19" s="1046" t="s">
        <v>299</v>
      </c>
      <c r="G19" s="1047"/>
      <c r="H19" s="1047"/>
      <c r="I19" s="104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198</v>
      </c>
      <c r="C20" s="309" t="s">
        <v>300</v>
      </c>
      <c r="D20" s="167" t="s">
        <v>301</v>
      </c>
      <c r="E20" s="984">
        <v>2013</v>
      </c>
      <c r="F20" s="981" t="s">
        <v>1018</v>
      </c>
      <c r="G20" s="981" t="s">
        <v>1019</v>
      </c>
      <c r="H20" s="981" t="s">
        <v>1020</v>
      </c>
      <c r="I20" s="982" t="s">
        <v>908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302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303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304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305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306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848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995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43" t="s">
        <v>307</v>
      </c>
      <c r="D28" s="104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308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309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310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311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0" t="s">
        <v>312</v>
      </c>
      <c r="D33" s="1040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313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314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315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316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996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317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2" t="s">
        <v>318</v>
      </c>
      <c r="D40" s="104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319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320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321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322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43" t="s">
        <v>323</v>
      </c>
      <c r="D45" s="104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324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325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326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327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328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2" t="s">
        <v>329</v>
      </c>
      <c r="D51" s="104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330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331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332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333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334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43" t="s">
        <v>335</v>
      </c>
      <c r="D57" s="104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336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337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43" t="s">
        <v>338</v>
      </c>
      <c r="D60" s="104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339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340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43" t="s">
        <v>341</v>
      </c>
      <c r="D63" s="1043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2" t="s">
        <v>342</v>
      </c>
      <c r="D64" s="104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343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344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345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346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347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348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0" t="s">
        <v>349</v>
      </c>
      <c r="D72" s="1060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0" t="s">
        <v>350</v>
      </c>
      <c r="D73" s="1060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0" t="s">
        <v>351</v>
      </c>
      <c r="D74" s="1060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352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2" t="s">
        <v>353</v>
      </c>
      <c r="D76" s="1042"/>
      <c r="E76" s="645">
        <f>SUM(E77:E90)</f>
        <v>0</v>
      </c>
      <c r="F76" s="410">
        <f>SUM(F77:F90)</f>
        <v>0</v>
      </c>
      <c r="G76" s="325">
        <f>SUM(G77:G90)</f>
        <v>4</v>
      </c>
      <c r="H76" s="325">
        <f>SUM(H77:H90)</f>
        <v>0</v>
      </c>
      <c r="I76" s="325">
        <f>SUM(I77:I90)</f>
        <v>4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354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355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356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357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358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359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360</v>
      </c>
      <c r="E83" s="625"/>
      <c r="F83" s="627"/>
      <c r="G83" s="318">
        <v>4</v>
      </c>
      <c r="H83" s="856"/>
      <c r="I83" s="856">
        <f t="shared" si="2"/>
        <v>4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361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362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363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364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365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366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367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51" t="s">
        <v>368</v>
      </c>
      <c r="D91" s="1051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369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370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0" t="s">
        <v>371</v>
      </c>
      <c r="D94" s="1090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2" t="s">
        <v>372</v>
      </c>
      <c r="D95" s="1042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373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374</v>
      </c>
      <c r="D97" s="172" t="s">
        <v>375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376</v>
      </c>
      <c r="D98" s="172" t="s">
        <v>377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378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379</v>
      </c>
      <c r="D100" s="172" t="s">
        <v>380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381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382</v>
      </c>
      <c r="D102" s="172" t="s">
        <v>383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384</v>
      </c>
      <c r="D103" s="172" t="s">
        <v>386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387</v>
      </c>
      <c r="D104" s="172" t="s">
        <v>388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389</v>
      </c>
      <c r="D105" s="172" t="s">
        <v>390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391</v>
      </c>
      <c r="D106" s="172" t="s">
        <v>392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393</v>
      </c>
      <c r="D107" s="192" t="s">
        <v>394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395</v>
      </c>
      <c r="D108" s="193" t="s">
        <v>396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43" t="s">
        <v>397</v>
      </c>
      <c r="D109" s="104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398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399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400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2" t="s">
        <v>401</v>
      </c>
      <c r="D113" s="104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402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403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404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828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405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43" t="s">
        <v>406</v>
      </c>
      <c r="D119" s="104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407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408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409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410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411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412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413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414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415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416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417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418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419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420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421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1" t="s">
        <v>422</v>
      </c>
      <c r="D135" s="1091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0" t="s">
        <v>423</v>
      </c>
      <c r="D136" s="1060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424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425</v>
      </c>
      <c r="C138" s="1042" t="s">
        <v>426</v>
      </c>
      <c r="D138" s="104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427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428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43" t="s">
        <v>429</v>
      </c>
      <c r="D141" s="104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430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431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432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433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434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435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436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437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438</v>
      </c>
      <c r="D150" s="352" t="s">
        <v>439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4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4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28" t="str">
        <f>$B$7</f>
        <v>ТРИМЕСЕЧЕН ОТЧЕТ  ЗА  КАСОВОТО  ИЗПЪЛНЕНИЕ  НА ИБСФ
ПО ПЪЛНА ЕДИННА БЮДЖЕТНА КЛАСИФИКАЦИЯ</v>
      </c>
      <c r="C155" s="1027"/>
      <c r="D155" s="1027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291</v>
      </c>
      <c r="F156" s="356" t="s">
        <v>140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26" t="str">
        <f>$B$9</f>
        <v>Община Садово</v>
      </c>
      <c r="C157" s="1027"/>
      <c r="D157" s="1027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292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26" t="str">
        <f>$B$12</f>
        <v>Община Садово</v>
      </c>
      <c r="C160" s="1027"/>
      <c r="D160" s="1027"/>
      <c r="E160" s="355" t="s">
        <v>293</v>
      </c>
      <c r="F160" s="362" t="str">
        <f>$F$12</f>
        <v>6613</v>
      </c>
      <c r="G160" s="355"/>
      <c r="H160" s="361"/>
      <c r="I160" s="361"/>
      <c r="J160" s="287">
        <v>1</v>
      </c>
      <c r="K160" s="288"/>
      <c r="L160" s="1026"/>
      <c r="M160" s="1027"/>
      <c r="N160" s="1027"/>
      <c r="O160" s="361"/>
      <c r="P160" s="289"/>
      <c r="Q160" s="1026"/>
      <c r="R160" s="1027"/>
      <c r="S160" s="1027"/>
      <c r="T160" s="361"/>
      <c r="W160" s="361"/>
    </row>
    <row r="161" spans="2:23" s="293" customFormat="1" ht="16.5" thickBot="1" thickTop="1">
      <c r="B161" s="297" t="s">
        <v>294</v>
      </c>
      <c r="C161" s="281"/>
      <c r="D161" s="282"/>
      <c r="E161" s="360" t="s">
        <v>295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939</v>
      </c>
      <c r="E162" s="362">
        <f>$E$17</f>
        <v>42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296</v>
      </c>
      <c r="J163" s="287">
        <v>1</v>
      </c>
      <c r="K163" s="288"/>
      <c r="L163" s="363" t="s">
        <v>849</v>
      </c>
      <c r="M163" s="355"/>
      <c r="N163" s="361"/>
      <c r="O163" s="364" t="s">
        <v>296</v>
      </c>
      <c r="P163" s="289"/>
      <c r="Q163" s="365" t="s">
        <v>850</v>
      </c>
      <c r="R163" s="366"/>
      <c r="S163" s="367"/>
      <c r="T163" s="368"/>
      <c r="U163" s="366"/>
      <c r="V163" s="367"/>
      <c r="W163" s="368" t="s">
        <v>296</v>
      </c>
    </row>
    <row r="164" spans="2:24" s="293" customFormat="1" ht="31.5" customHeight="1" thickBot="1">
      <c r="B164" s="369" t="s">
        <v>198</v>
      </c>
      <c r="C164" s="306" t="s">
        <v>440</v>
      </c>
      <c r="D164" s="370" t="s">
        <v>441</v>
      </c>
      <c r="E164" s="371" t="s">
        <v>298</v>
      </c>
      <c r="F164" s="372" t="s">
        <v>299</v>
      </c>
      <c r="G164" s="372" t="s">
        <v>299</v>
      </c>
      <c r="H164" s="905" t="s">
        <v>299</v>
      </c>
      <c r="I164" s="905" t="s">
        <v>299</v>
      </c>
      <c r="J164" s="287">
        <v>1</v>
      </c>
      <c r="K164" s="288"/>
      <c r="L164" s="1092" t="s">
        <v>851</v>
      </c>
      <c r="M164" s="1092" t="s">
        <v>852</v>
      </c>
      <c r="N164" s="1086" t="s">
        <v>853</v>
      </c>
      <c r="O164" s="1086" t="s">
        <v>854</v>
      </c>
      <c r="P164" s="288"/>
      <c r="Q164" s="1086" t="s">
        <v>855</v>
      </c>
      <c r="R164" s="1086" t="s">
        <v>856</v>
      </c>
      <c r="S164" s="1086" t="s">
        <v>857</v>
      </c>
      <c r="T164" s="1086" t="s">
        <v>858</v>
      </c>
      <c r="U164" s="373" t="s">
        <v>859</v>
      </c>
      <c r="V164" s="373"/>
      <c r="W164" s="374"/>
      <c r="X164" s="1084" t="s">
        <v>860</v>
      </c>
    </row>
    <row r="165" spans="2:24" s="293" customFormat="1" ht="44.25" customHeight="1" thickBot="1">
      <c r="B165" s="376"/>
      <c r="C165" s="310" t="s">
        <v>442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1020</v>
      </c>
      <c r="I165" s="990" t="str">
        <f>+I20</f>
        <v>Общо</v>
      </c>
      <c r="J165" s="287">
        <v>1</v>
      </c>
      <c r="K165" s="288"/>
      <c r="L165" s="1093"/>
      <c r="M165" s="1093"/>
      <c r="N165" s="1094"/>
      <c r="O165" s="1094"/>
      <c r="P165" s="288"/>
      <c r="Q165" s="1087"/>
      <c r="R165" s="1087"/>
      <c r="S165" s="1087"/>
      <c r="T165" s="1087"/>
      <c r="U165" s="378">
        <v>2013</v>
      </c>
      <c r="V165" s="378">
        <v>2014</v>
      </c>
      <c r="W165" s="378" t="s">
        <v>861</v>
      </c>
      <c r="X165" s="1085"/>
    </row>
    <row r="166" spans="2:24" s="293" customFormat="1" ht="18.75" thickBot="1">
      <c r="B166" s="379"/>
      <c r="C166" s="380"/>
      <c r="D166" s="381" t="s">
        <v>443</v>
      </c>
      <c r="E166" s="382" t="s">
        <v>862</v>
      </c>
      <c r="F166" s="382" t="s">
        <v>863</v>
      </c>
      <c r="G166" s="382" t="s">
        <v>940</v>
      </c>
      <c r="H166" s="907" t="s">
        <v>941</v>
      </c>
      <c r="I166" s="907" t="s">
        <v>875</v>
      </c>
      <c r="J166" s="287">
        <v>1</v>
      </c>
      <c r="K166" s="288"/>
      <c r="L166" s="383" t="s">
        <v>864</v>
      </c>
      <c r="M166" s="383" t="s">
        <v>865</v>
      </c>
      <c r="N166" s="384" t="s">
        <v>866</v>
      </c>
      <c r="O166" s="384" t="s">
        <v>867</v>
      </c>
      <c r="P166" s="288"/>
      <c r="Q166" s="385" t="s">
        <v>868</v>
      </c>
      <c r="R166" s="385" t="s">
        <v>869</v>
      </c>
      <c r="S166" s="385" t="s">
        <v>870</v>
      </c>
      <c r="T166" s="385" t="s">
        <v>871</v>
      </c>
      <c r="U166" s="385" t="s">
        <v>872</v>
      </c>
      <c r="V166" s="385" t="s">
        <v>873</v>
      </c>
      <c r="W166" s="385" t="s">
        <v>874</v>
      </c>
      <c r="X166" s="386" t="s">
        <v>875</v>
      </c>
    </row>
    <row r="167" spans="2:24" s="293" customFormat="1" ht="78.75" customHeight="1" thickBot="1">
      <c r="B167" s="387"/>
      <c r="C167" s="388" t="s">
        <v>444</v>
      </c>
      <c r="D167" s="387" t="s">
        <v>445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876</v>
      </c>
      <c r="M167" s="390" t="s">
        <v>876</v>
      </c>
      <c r="N167" s="390" t="s">
        <v>877</v>
      </c>
      <c r="O167" s="390" t="s">
        <v>878</v>
      </c>
      <c r="P167" s="391"/>
      <c r="Q167" s="390" t="s">
        <v>876</v>
      </c>
      <c r="R167" s="390" t="s">
        <v>876</v>
      </c>
      <c r="S167" s="390" t="s">
        <v>879</v>
      </c>
      <c r="T167" s="390" t="s">
        <v>880</v>
      </c>
      <c r="U167" s="390" t="s">
        <v>876</v>
      </c>
      <c r="V167" s="390" t="s">
        <v>876</v>
      </c>
      <c r="W167" s="390" t="s">
        <v>876</v>
      </c>
      <c r="X167" s="392" t="s">
        <v>881</v>
      </c>
    </row>
    <row r="168" spans="2:24" s="293" customFormat="1" ht="18.75" thickBot="1">
      <c r="B168" s="308"/>
      <c r="C168" s="393">
        <v>9999</v>
      </c>
      <c r="D168" s="387" t="s">
        <v>446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7" t="s">
        <v>447</v>
      </c>
      <c r="D170" s="1057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448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449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6" t="s">
        <v>450</v>
      </c>
      <c r="D173" s="1036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451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452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453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454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455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0" t="s">
        <v>456</v>
      </c>
      <c r="D179" s="1060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457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458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459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460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461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1" t="s">
        <v>462</v>
      </c>
      <c r="D185" s="1062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2" t="s">
        <v>463</v>
      </c>
      <c r="D186" s="1082"/>
      <c r="E186" s="645">
        <f t="shared" si="21"/>
        <v>0</v>
      </c>
      <c r="F186" s="410">
        <f t="shared" si="21"/>
        <v>0</v>
      </c>
      <c r="G186" s="410">
        <f t="shared" si="21"/>
        <v>7389</v>
      </c>
      <c r="H186" s="410">
        <f t="shared" si="21"/>
        <v>0</v>
      </c>
      <c r="I186" s="410">
        <f t="shared" si="21"/>
        <v>7389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7389</v>
      </c>
      <c r="O186" s="412">
        <f t="shared" si="22"/>
        <v>-7389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7389</v>
      </c>
      <c r="T186" s="411">
        <f t="shared" si="23"/>
        <v>-7389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-7389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464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7389</v>
      </c>
      <c r="H187" s="323">
        <f t="shared" si="24"/>
        <v>0</v>
      </c>
      <c r="I187" s="323">
        <f t="shared" si="24"/>
        <v>7389</v>
      </c>
      <c r="J187" s="954">
        <f t="shared" si="7"/>
        <v>1</v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7389</v>
      </c>
      <c r="O187" s="408">
        <f t="shared" si="25"/>
        <v>-7389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7389</v>
      </c>
      <c r="T187" s="407">
        <f t="shared" si="26"/>
        <v>-7389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-7389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465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466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467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468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469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470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471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472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473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474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475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476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477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478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479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480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481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24" t="s">
        <v>997</v>
      </c>
      <c r="D205" s="102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482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483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484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485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486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24" t="s">
        <v>487</v>
      </c>
      <c r="D211" s="102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488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489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490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24" t="s">
        <v>491</v>
      </c>
      <c r="D215" s="102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8" t="s">
        <v>492</v>
      </c>
      <c r="D216" s="1089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493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494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495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496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497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498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499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500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501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502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503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504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505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506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507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508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509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8" t="s">
        <v>510</v>
      </c>
      <c r="D234" s="1078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8" t="s">
        <v>511</v>
      </c>
      <c r="D235" s="1078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8" t="s">
        <v>512</v>
      </c>
      <c r="D236" s="1078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513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514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515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516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517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518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519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24" t="s">
        <v>520</v>
      </c>
      <c r="D244" s="102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521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522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523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79" t="s">
        <v>524</v>
      </c>
      <c r="D248" s="107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78" t="s">
        <v>882</v>
      </c>
      <c r="D249" s="1078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525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71" t="s">
        <v>526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527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528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70" t="s">
        <v>529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8.75" thickBot="1">
      <c r="A255" s="335">
        <v>710</v>
      </c>
      <c r="B255" s="222">
        <v>5200</v>
      </c>
      <c r="C255" s="1068" t="s">
        <v>530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893850</v>
      </c>
      <c r="H255" s="410">
        <f t="shared" si="64"/>
        <v>0</v>
      </c>
      <c r="I255" s="410">
        <f t="shared" si="64"/>
        <v>893850</v>
      </c>
      <c r="J255" s="954">
        <f t="shared" si="48"/>
        <v>1</v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893850</v>
      </c>
      <c r="O255" s="431">
        <f t="shared" si="65"/>
        <v>-893850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893850</v>
      </c>
      <c r="T255" s="430">
        <f t="shared" si="66"/>
        <v>-893850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-893850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531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532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533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534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535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536</v>
      </c>
      <c r="E261" s="644">
        <f t="shared" si="67"/>
        <v>0</v>
      </c>
      <c r="F261" s="323">
        <f t="shared" si="67"/>
        <v>0</v>
      </c>
      <c r="G261" s="323">
        <f t="shared" si="67"/>
        <v>893850</v>
      </c>
      <c r="H261" s="323">
        <f t="shared" si="67"/>
        <v>0</v>
      </c>
      <c r="I261" s="323">
        <f t="shared" si="67"/>
        <v>893850</v>
      </c>
      <c r="J261" s="954">
        <f t="shared" si="48"/>
        <v>1</v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893850</v>
      </c>
      <c r="O261" s="434">
        <f t="shared" si="68"/>
        <v>-893850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893850</v>
      </c>
      <c r="T261" s="433">
        <f t="shared" si="69"/>
        <v>-893850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-893850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537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69" t="s">
        <v>538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539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540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70" t="s">
        <v>541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71" t="s">
        <v>542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543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544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545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546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547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548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549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550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551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74" t="s">
        <v>552</v>
      </c>
      <c r="D277" s="102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553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554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555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438</v>
      </c>
      <c r="D281" s="235" t="s">
        <v>556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901239</v>
      </c>
      <c r="H281" s="455">
        <f>SUMIF($C$581:$C$12458,$C281,H$581:H$12458)</f>
        <v>0</v>
      </c>
      <c r="I281" s="455">
        <f>SUMIF($C$581:$C$12458,$C281,I$581:I$12458)</f>
        <v>901239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901239</v>
      </c>
      <c r="O281" s="456">
        <f>SUMIF($C$581:$C$12458,$C281,O$581:O$12458)</f>
        <v>-901239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901239</v>
      </c>
      <c r="T281" s="456">
        <f t="shared" si="85"/>
        <v>-901239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-901239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3"/>
      <c r="C318" s="1083"/>
      <c r="D318" s="108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28" t="str">
        <f>$B$7</f>
        <v>ТРИМЕСЕЧЕН ОТЧЕТ  ЗА  КАСОВОТО  ИЗПЪЛНЕНИЕ  НА ИБСФ
ПО ПЪЛНА ЕДИННА БЮДЖЕТНА КЛАСИФИКАЦИЯ</v>
      </c>
      <c r="C321" s="1027"/>
      <c r="D321" s="1027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291</v>
      </c>
      <c r="F322" s="356" t="s">
        <v>140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26" t="str">
        <f>$B$9</f>
        <v>Община Садово</v>
      </c>
      <c r="C323" s="1027"/>
      <c r="D323" s="1027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292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26" t="str">
        <f>$B$12</f>
        <v>Община Садово</v>
      </c>
      <c r="C326" s="1027"/>
      <c r="D326" s="1027"/>
      <c r="E326" s="355" t="s">
        <v>293</v>
      </c>
      <c r="F326" s="362" t="str">
        <f>$F$12</f>
        <v>6613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294</v>
      </c>
      <c r="E327" s="360" t="s">
        <v>295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939</v>
      </c>
      <c r="E328" s="362">
        <f>$E$17</f>
        <v>42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296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198</v>
      </c>
      <c r="C331" s="309" t="s">
        <v>440</v>
      </c>
      <c r="D331" s="376" t="s">
        <v>557</v>
      </c>
      <c r="E331" s="464" t="s">
        <v>883</v>
      </c>
      <c r="F331" s="464" t="s">
        <v>299</v>
      </c>
      <c r="G331" s="464" t="s">
        <v>299</v>
      </c>
      <c r="H331" s="993"/>
      <c r="I331" s="906" t="s">
        <v>299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442</v>
      </c>
      <c r="D332" s="376"/>
      <c r="E332" s="464" t="s">
        <v>117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558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559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560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5" t="s">
        <v>561</v>
      </c>
      <c r="D337" s="1066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1003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1004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562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1005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1006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1007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563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1008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1009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1010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1011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884</v>
      </c>
      <c r="D349" s="172" t="s">
        <v>1012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1013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43" t="s">
        <v>564</v>
      </c>
      <c r="D351" s="1043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565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566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567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568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998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569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570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571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572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0" t="s">
        <v>573</v>
      </c>
      <c r="D361" s="1041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1015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1014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574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575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438</v>
      </c>
      <c r="D366" s="242" t="s">
        <v>576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198</v>
      </c>
      <c r="C367" s="244" t="s">
        <v>300</v>
      </c>
      <c r="D367" s="245" t="s">
        <v>577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578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7" t="s">
        <v>579</v>
      </c>
      <c r="D369" s="1057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999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1000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6" t="s">
        <v>1016</v>
      </c>
      <c r="D372" s="1036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885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886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581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582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9" t="s">
        <v>829</v>
      </c>
      <c r="D377" s="1050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1002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1001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9" t="s">
        <v>830</v>
      </c>
      <c r="D380" s="1050"/>
      <c r="E380" s="1001">
        <f>+E381+E382</f>
        <v>0</v>
      </c>
      <c r="F380" s="652">
        <f>+F381+F382</f>
        <v>0</v>
      </c>
      <c r="G380" s="475">
        <f>+G381+G382</f>
        <v>879670</v>
      </c>
      <c r="H380" s="914"/>
      <c r="I380" s="475">
        <f>+I381+I382</f>
        <v>879670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1002</v>
      </c>
      <c r="E381" s="625"/>
      <c r="F381" s="627"/>
      <c r="G381" s="318">
        <v>1059405</v>
      </c>
      <c r="H381" s="1000"/>
      <c r="I381" s="856">
        <f>F381+G381</f>
        <v>1059405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1001</v>
      </c>
      <c r="E382" s="625"/>
      <c r="F382" s="627"/>
      <c r="G382" s="318">
        <v>-179735</v>
      </c>
      <c r="H382" s="1000"/>
      <c r="I382" s="856">
        <f>F382+G382</f>
        <v>-179735</v>
      </c>
      <c r="J382" s="954">
        <f t="shared" si="86"/>
        <v>1</v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54" t="s">
        <v>831</v>
      </c>
      <c r="D383" s="1054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1002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1001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832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29" t="s">
        <v>833</v>
      </c>
      <c r="D387" s="1055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834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835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29" t="s">
        <v>887</v>
      </c>
      <c r="D390" s="1055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888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889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890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29" t="s">
        <v>990</v>
      </c>
      <c r="D394" s="1055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891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836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837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1023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892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893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438</v>
      </c>
      <c r="D401" s="242" t="s">
        <v>1024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879670</v>
      </c>
      <c r="H401" s="1002"/>
      <c r="I401" s="858">
        <f>SUM(I369,I372,I377,I380,I383,I386,I387,I390,I394)</f>
        <v>879670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198</v>
      </c>
      <c r="C402" s="244" t="s">
        <v>300</v>
      </c>
      <c r="D402" s="256" t="s">
        <v>1025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1026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58" t="s">
        <v>1027</v>
      </c>
      <c r="D404" s="1059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0" t="s">
        <v>894</v>
      </c>
      <c r="D405" s="1060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1" t="s">
        <v>895</v>
      </c>
      <c r="D406" s="1061"/>
      <c r="E406" s="655"/>
      <c r="F406" s="660"/>
      <c r="G406" s="484">
        <v>-7751</v>
      </c>
      <c r="H406" s="914"/>
      <c r="I406" s="856">
        <f>F406+G406</f>
        <v>-7751</v>
      </c>
      <c r="J406" s="954">
        <f t="shared" si="90"/>
        <v>1</v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1" t="s">
        <v>1028</v>
      </c>
      <c r="D407" s="1062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63" t="s">
        <v>1017</v>
      </c>
      <c r="D408" s="1064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896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897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438</v>
      </c>
      <c r="D411" s="260" t="s">
        <v>1029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-7751</v>
      </c>
      <c r="H411" s="1002"/>
      <c r="I411" s="858">
        <f>SUM(I404,I405,I406,I407,I408)</f>
        <v>-7751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28" t="str">
        <f>$B$7</f>
        <v>ТРИМЕСЕЧЕН ОТЧЕТ  ЗА  КАСОВОТО  ИЗПЪЛНЕНИЕ  НА ИБСФ
ПО ПЪЛНА ЕДИННА БЮДЖЕТНА КЛАСИФИКАЦИЯ</v>
      </c>
      <c r="C415" s="1027"/>
      <c r="D415" s="1027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291</v>
      </c>
      <c r="F416" s="356" t="s">
        <v>140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26" t="str">
        <f>$B$9</f>
        <v>Община Садово</v>
      </c>
      <c r="C417" s="1027"/>
      <c r="D417" s="1027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292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26" t="str">
        <f>$B$12</f>
        <v>Община Садово</v>
      </c>
      <c r="C420" s="1027"/>
      <c r="D420" s="1027"/>
      <c r="E420" s="355" t="s">
        <v>293</v>
      </c>
      <c r="F420" s="362" t="str">
        <f>$F$12</f>
        <v>6613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294</v>
      </c>
      <c r="E421" s="360" t="s">
        <v>295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939</v>
      </c>
      <c r="E422" s="362">
        <f>$E$17</f>
        <v>42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296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1030</v>
      </c>
      <c r="E424" s="488" t="s">
        <v>898</v>
      </c>
      <c r="F424" s="489" t="s">
        <v>299</v>
      </c>
      <c r="G424" s="489" t="s">
        <v>299</v>
      </c>
      <c r="H424" s="1010" t="s">
        <v>299</v>
      </c>
      <c r="I424" s="1011" t="s">
        <v>299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1031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1020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1032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438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-29316</v>
      </c>
      <c r="H427" s="399">
        <f>+H150-H281+H366+H401+H411</f>
        <v>0</v>
      </c>
      <c r="I427" s="399">
        <f>+I150-I281+I366+I401+I411</f>
        <v>-29316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28" t="str">
        <f>$B$7</f>
        <v>ТРИМЕСЕЧЕН ОТЧЕТ  ЗА  КАСОВОТО  ИЗПЪЛНЕНИЕ  НА ИБСФ
ПО ПЪЛНА ЕДИННА БЮДЖЕТНА КЛАСИФИКАЦИЯ</v>
      </c>
      <c r="C431" s="1027"/>
      <c r="D431" s="1027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291</v>
      </c>
      <c r="F432" s="356" t="s">
        <v>140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26" t="str">
        <f>$B$9</f>
        <v>Община Садово</v>
      </c>
      <c r="C433" s="1027"/>
      <c r="D433" s="1027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292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26" t="str">
        <f>$B$12</f>
        <v>Община Садово</v>
      </c>
      <c r="C436" s="1027"/>
      <c r="D436" s="1027"/>
      <c r="E436" s="355" t="s">
        <v>293</v>
      </c>
      <c r="F436" s="362" t="str">
        <f>$F$12</f>
        <v>6613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294</v>
      </c>
      <c r="E437" s="360" t="s">
        <v>295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939</v>
      </c>
      <c r="E438" s="362">
        <f>$E$17</f>
        <v>42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296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198</v>
      </c>
      <c r="C441" s="244" t="s">
        <v>300</v>
      </c>
      <c r="D441" s="376" t="s">
        <v>1033</v>
      </c>
      <c r="E441" s="464" t="s">
        <v>298</v>
      </c>
      <c r="F441" s="464" t="s">
        <v>299</v>
      </c>
      <c r="G441" s="464" t="s">
        <v>299</v>
      </c>
      <c r="H441" s="906"/>
      <c r="I441" s="906" t="s">
        <v>299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558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1034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6" t="s">
        <v>1035</v>
      </c>
      <c r="D445" s="1057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1036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1037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1038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24" t="s">
        <v>1039</v>
      </c>
      <c r="D449" s="102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1040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1041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24" t="s">
        <v>1042</v>
      </c>
      <c r="D452" s="102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1043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1044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1045</v>
      </c>
      <c r="D455" s="1050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1046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1047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1048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1049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1050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1051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0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1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2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6" t="s">
        <v>3</v>
      </c>
      <c r="D465" s="1036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4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5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7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8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10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11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12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13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14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15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16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17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18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0" t="s">
        <v>19</v>
      </c>
      <c r="D481" s="1041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20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21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22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23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8" t="s">
        <v>24</v>
      </c>
      <c r="D486" s="1039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2" t="s">
        <v>25</v>
      </c>
      <c r="D487" s="1042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26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27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28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29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30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31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32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33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43" t="s">
        <v>34</v>
      </c>
      <c r="D496" s="1043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35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36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6" t="s">
        <v>37</v>
      </c>
      <c r="D499" s="1036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38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39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40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6" t="s">
        <v>41</v>
      </c>
      <c r="D503" s="1036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42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43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44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45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0" t="s">
        <v>46</v>
      </c>
      <c r="D508" s="1041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47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48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49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9" t="s">
        <v>992</v>
      </c>
      <c r="D512" s="1050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53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899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900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51" t="s">
        <v>54</v>
      </c>
      <c r="D516" s="1051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29" t="s">
        <v>55</v>
      </c>
      <c r="D517" s="1029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56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57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58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59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7" t="s">
        <v>60</v>
      </c>
      <c r="D522" s="1041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61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62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6" t="s">
        <v>63</v>
      </c>
      <c r="D525" s="1036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64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65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66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67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68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69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70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71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72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73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74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75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901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902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7" t="s">
        <v>76</v>
      </c>
      <c r="D540" s="1037"/>
      <c r="E540" s="1001">
        <f>SUM(E541:E559)</f>
        <v>0</v>
      </c>
      <c r="F540" s="652">
        <f>SUM(F541:F559)</f>
        <v>0</v>
      </c>
      <c r="G540" s="475">
        <f>SUM(G541:G559)</f>
        <v>29316</v>
      </c>
      <c r="H540" s="475"/>
      <c r="I540" s="475">
        <f>SUM(I541:I559)</f>
        <v>29316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77</v>
      </c>
      <c r="E541" s="625"/>
      <c r="F541" s="627"/>
      <c r="G541" s="318">
        <v>29319</v>
      </c>
      <c r="H541" s="856"/>
      <c r="I541" s="856">
        <f aca="true" t="shared" si="97" ref="I541:I559">F541+G541</f>
        <v>29319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78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79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80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81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82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83</v>
      </c>
      <c r="E547" s="625"/>
      <c r="F547" s="627"/>
      <c r="G547" s="318">
        <v>-3</v>
      </c>
      <c r="H547" s="856"/>
      <c r="I547" s="856">
        <f t="shared" si="97"/>
        <v>-3</v>
      </c>
      <c r="J547" s="954">
        <f t="shared" si="95"/>
        <v>1</v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84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85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86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87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88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89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90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91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92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93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94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95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25" t="s">
        <v>101</v>
      </c>
      <c r="D560" s="1039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102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103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104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105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44" t="s">
        <v>106</v>
      </c>
      <c r="D565" s="1045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107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108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109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110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111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438</v>
      </c>
      <c r="D571" s="260" t="s">
        <v>112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29316</v>
      </c>
      <c r="H571" s="858"/>
      <c r="I571" s="858">
        <f>SUM(I445,I449,I452,I455,I465,I481,I486,I487,I496,I499,I503,I462,I508,I512,I516,I517,I522,I525,I540,I560,I565)</f>
        <v>29316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983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2" t="s">
        <v>903</v>
      </c>
      <c r="C574" s="1023"/>
      <c r="D574" s="520" t="s">
        <v>904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2" t="s">
        <v>905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906</v>
      </c>
      <c r="C578" s="1023"/>
      <c r="D578" s="520" t="s">
        <v>907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28" t="str">
        <f>$B$7</f>
        <v>ТРИМЕСЕЧЕН ОТЧЕТ  ЗА  КАСОВОТО  ИЗПЪЛНЕНИЕ  НА ИБСФ
ПО ПЪЛНА ЕДИННА БЮДЖЕТНА КЛАСИФИКАЦИЯ</v>
      </c>
      <c r="C583" s="1027"/>
      <c r="D583" s="1027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291</v>
      </c>
      <c r="F584" s="356" t="s">
        <v>140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26" t="str">
        <f>$B$9</f>
        <v>Община Садово</v>
      </c>
      <c r="C585" s="1027"/>
      <c r="D585" s="1027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292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26" t="str">
        <f>$B$12</f>
        <v>Община Садово</v>
      </c>
      <c r="C588" s="1027"/>
      <c r="D588" s="1027"/>
      <c r="E588" s="355" t="s">
        <v>293</v>
      </c>
      <c r="F588" s="362" t="str">
        <f>$F$12</f>
        <v>6613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294</v>
      </c>
      <c r="E589" s="360" t="s">
        <v>295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939</v>
      </c>
      <c r="E590" s="362">
        <f>$E$17</f>
        <v>42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296</v>
      </c>
      <c r="J591" s="287">
        <f>(IF($E712&lt;&gt;0,$J$2,IF($I712&lt;&gt;0,$J$2,"")))</f>
        <v>1</v>
      </c>
      <c r="L591" s="363" t="s">
        <v>849</v>
      </c>
      <c r="M591" s="355"/>
      <c r="N591" s="361"/>
      <c r="O591" s="364" t="s">
        <v>296</v>
      </c>
      <c r="P591" s="361"/>
      <c r="Q591" s="363" t="s">
        <v>850</v>
      </c>
      <c r="R591" s="355"/>
      <c r="S591" s="361"/>
      <c r="T591" s="364" t="s">
        <v>296</v>
      </c>
      <c r="U591" s="355"/>
      <c r="V591" s="361"/>
      <c r="W591" s="364" t="s">
        <v>296</v>
      </c>
      <c r="X591" s="543"/>
    </row>
    <row r="592" spans="2:24" ht="18.75" thickBot="1">
      <c r="B592" s="486"/>
      <c r="C592" s="461"/>
      <c r="D592" s="462" t="s">
        <v>922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86" t="s">
        <v>923</v>
      </c>
      <c r="R592" s="1086" t="s">
        <v>924</v>
      </c>
      <c r="S592" s="1086" t="s">
        <v>925</v>
      </c>
      <c r="T592" s="1086" t="s">
        <v>858</v>
      </c>
      <c r="U592" s="559" t="s">
        <v>859</v>
      </c>
      <c r="V592" s="560"/>
      <c r="W592" s="561"/>
      <c r="X592" s="375"/>
    </row>
    <row r="593" spans="2:24" ht="55.5" customHeight="1" thickBot="1">
      <c r="B593" s="562" t="s">
        <v>198</v>
      </c>
      <c r="C593" s="563" t="s">
        <v>300</v>
      </c>
      <c r="D593" s="376"/>
      <c r="E593" s="464" t="s">
        <v>298</v>
      </c>
      <c r="F593" s="464" t="s">
        <v>299</v>
      </c>
      <c r="G593" s="464" t="s">
        <v>299</v>
      </c>
      <c r="H593" s="464" t="s">
        <v>299</v>
      </c>
      <c r="I593" s="906" t="s">
        <v>299</v>
      </c>
      <c r="J593" s="287">
        <f>(IF($E712&lt;&gt;0,$J$2,IF($I712&lt;&gt;0,$J$2,"")))</f>
        <v>1</v>
      </c>
      <c r="L593" s="1101" t="s">
        <v>926</v>
      </c>
      <c r="M593" s="1101" t="s">
        <v>927</v>
      </c>
      <c r="N593" s="1102" t="s">
        <v>928</v>
      </c>
      <c r="O593" s="1102" t="s">
        <v>854</v>
      </c>
      <c r="P593" s="288"/>
      <c r="Q593" s="1100"/>
      <c r="R593" s="1100"/>
      <c r="S593" s="1100"/>
      <c r="T593" s="1100"/>
      <c r="U593" s="564">
        <v>2013</v>
      </c>
      <c r="V593" s="564">
        <v>2014</v>
      </c>
      <c r="W593" s="564" t="s">
        <v>861</v>
      </c>
      <c r="X593" s="565"/>
    </row>
    <row r="594" spans="2:24" ht="69" customHeight="1">
      <c r="B594" s="562"/>
      <c r="C594" s="563"/>
      <c r="D594" s="566" t="s">
        <v>929</v>
      </c>
      <c r="E594" s="377">
        <v>2013</v>
      </c>
      <c r="F594" s="950" t="s">
        <v>1018</v>
      </c>
      <c r="G594" s="950" t="s">
        <v>1019</v>
      </c>
      <c r="H594" s="950" t="s">
        <v>1020</v>
      </c>
      <c r="I594" s="951" t="s">
        <v>908</v>
      </c>
      <c r="J594" s="287">
        <f>(IF($E712&lt;&gt;0,$J$2,IF($I712&lt;&gt;0,$J$2,"")))</f>
        <v>1</v>
      </c>
      <c r="L594" s="1101"/>
      <c r="M594" s="1101"/>
      <c r="N594" s="1102"/>
      <c r="O594" s="1102"/>
      <c r="P594" s="288"/>
      <c r="Q594" s="567"/>
      <c r="R594" s="567"/>
      <c r="S594" s="567"/>
      <c r="T594" s="567"/>
      <c r="U594" s="567"/>
      <c r="V594" s="567"/>
      <c r="W594" s="567"/>
      <c r="X594" s="568" t="s">
        <v>860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443</v>
      </c>
      <c r="E596" s="382" t="s">
        <v>862</v>
      </c>
      <c r="F596" s="382" t="s">
        <v>863</v>
      </c>
      <c r="G596" s="382" t="s">
        <v>940</v>
      </c>
      <c r="H596" s="382" t="s">
        <v>941</v>
      </c>
      <c r="I596" s="907" t="s">
        <v>875</v>
      </c>
      <c r="J596" s="287">
        <f>(IF($E712&lt;&gt;0,$J$2,IF($I712&lt;&gt;0,$J$2,"")))</f>
        <v>1</v>
      </c>
      <c r="L596" s="383" t="s">
        <v>864</v>
      </c>
      <c r="M596" s="383" t="s">
        <v>865</v>
      </c>
      <c r="N596" s="384" t="s">
        <v>866</v>
      </c>
      <c r="O596" s="384" t="s">
        <v>867</v>
      </c>
      <c r="P596" s="288"/>
      <c r="Q596" s="385" t="s">
        <v>868</v>
      </c>
      <c r="R596" s="385" t="s">
        <v>869</v>
      </c>
      <c r="S596" s="385" t="s">
        <v>870</v>
      </c>
      <c r="T596" s="385" t="s">
        <v>871</v>
      </c>
      <c r="U596" s="385" t="s">
        <v>872</v>
      </c>
      <c r="V596" s="385" t="s">
        <v>873</v>
      </c>
      <c r="W596" s="385" t="s">
        <v>874</v>
      </c>
      <c r="X596" s="576" t="s">
        <v>875</v>
      </c>
    </row>
    <row r="597" spans="2:24" ht="108">
      <c r="B597" s="308"/>
      <c r="C597" s="577">
        <v>3322</v>
      </c>
      <c r="D597" s="578" t="s">
        <v>930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876</v>
      </c>
      <c r="M597" s="580" t="s">
        <v>876</v>
      </c>
      <c r="N597" s="580" t="s">
        <v>877</v>
      </c>
      <c r="O597" s="580" t="s">
        <v>878</v>
      </c>
      <c r="P597" s="288"/>
      <c r="Q597" s="580" t="s">
        <v>876</v>
      </c>
      <c r="R597" s="580" t="s">
        <v>876</v>
      </c>
      <c r="S597" s="580" t="s">
        <v>931</v>
      </c>
      <c r="T597" s="580" t="s">
        <v>880</v>
      </c>
      <c r="U597" s="580" t="s">
        <v>876</v>
      </c>
      <c r="V597" s="580" t="s">
        <v>876</v>
      </c>
      <c r="W597" s="580" t="s">
        <v>876</v>
      </c>
      <c r="X597" s="392" t="s">
        <v>881</v>
      </c>
    </row>
    <row r="598" spans="2:24" ht="18">
      <c r="B598" s="581"/>
      <c r="C598" s="309"/>
      <c r="D598" s="566"/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Общообразователни училища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-7389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-7389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932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67" t="s">
        <v>447</v>
      </c>
      <c r="D601" s="1057"/>
      <c r="E601" s="1014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448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449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36" t="s">
        <v>450</v>
      </c>
      <c r="D604" s="1036"/>
      <c r="E604" s="645">
        <f>SUM(E605:E609)</f>
        <v>0</v>
      </c>
      <c r="F604" s="410">
        <f>SUM(F605:F609)</f>
        <v>0</v>
      </c>
      <c r="G604" s="325">
        <f>SUM(G605:G609)</f>
        <v>0</v>
      </c>
      <c r="H604" s="325">
        <f>SUM(H605:H609)</f>
        <v>0</v>
      </c>
      <c r="I604" s="325">
        <f>SUM(I605:I609)</f>
        <v>0</v>
      </c>
      <c r="J604" s="316">
        <f t="shared" si="98"/>
      </c>
      <c r="K604" s="317"/>
      <c r="L604" s="411">
        <f>SUM(L605:L609)</f>
        <v>0</v>
      </c>
      <c r="M604" s="412">
        <f>SUM(M605:M609)</f>
        <v>0</v>
      </c>
      <c r="N604" s="597">
        <f>SUM(N605:N609)</f>
        <v>0</v>
      </c>
      <c r="O604" s="598">
        <f>SUM(O605:O609)</f>
        <v>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451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452</v>
      </c>
      <c r="E606" s="625"/>
      <c r="F606" s="627"/>
      <c r="G606" s="318"/>
      <c r="H606" s="318"/>
      <c r="I606" s="856">
        <f>F606+G606+H606</f>
        <v>0</v>
      </c>
      <c r="J606" s="316">
        <f t="shared" si="98"/>
      </c>
      <c r="K606" s="317"/>
      <c r="L606" s="594"/>
      <c r="M606" s="327"/>
      <c r="N606" s="408">
        <f>I606</f>
        <v>0</v>
      </c>
      <c r="O606" s="595">
        <f t="shared" si="100"/>
        <v>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453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454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455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60" t="s">
        <v>456</v>
      </c>
      <c r="D610" s="1060"/>
      <c r="E610" s="645">
        <f>SUM(E611:E615)</f>
        <v>0</v>
      </c>
      <c r="F610" s="410">
        <f>SUM(F611:F615)</f>
        <v>0</v>
      </c>
      <c r="G610" s="325">
        <f>SUM(G611:G615)</f>
        <v>0</v>
      </c>
      <c r="H610" s="325">
        <f>SUM(H611:H615)</f>
        <v>0</v>
      </c>
      <c r="I610" s="325">
        <f>SUM(I611:I615)</f>
        <v>0</v>
      </c>
      <c r="J610" s="316">
        <f t="shared" si="98"/>
      </c>
      <c r="K610" s="317"/>
      <c r="L610" s="411">
        <f>SUM(L611:L615)</f>
        <v>0</v>
      </c>
      <c r="M610" s="412">
        <f>SUM(M611:M615)</f>
        <v>0</v>
      </c>
      <c r="N610" s="597">
        <f>SUM(N611:N615)</f>
        <v>0</v>
      </c>
      <c r="O610" s="598">
        <f>SUM(O611:O615)</f>
        <v>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457</v>
      </c>
      <c r="E611" s="625"/>
      <c r="F611" s="627"/>
      <c r="G611" s="318"/>
      <c r="H611" s="318"/>
      <c r="I611" s="856">
        <f aca="true" t="shared" si="101" ref="I611:I641">F611+G611+H611</f>
        <v>0</v>
      </c>
      <c r="J611" s="316">
        <f t="shared" si="98"/>
      </c>
      <c r="K611" s="317"/>
      <c r="L611" s="594"/>
      <c r="M611" s="327"/>
      <c r="N611" s="408">
        <f aca="true" t="shared" si="102" ref="N611:N616">I611</f>
        <v>0</v>
      </c>
      <c r="O611" s="595">
        <f t="shared" si="100"/>
        <v>0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458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459</v>
      </c>
      <c r="E613" s="625"/>
      <c r="F613" s="627"/>
      <c r="G613" s="318"/>
      <c r="H613" s="318"/>
      <c r="I613" s="856">
        <f t="shared" si="101"/>
        <v>0</v>
      </c>
      <c r="J613" s="316">
        <f t="shared" si="98"/>
      </c>
      <c r="K613" s="317"/>
      <c r="L613" s="594"/>
      <c r="M613" s="327"/>
      <c r="N613" s="408">
        <f t="shared" si="102"/>
        <v>0</v>
      </c>
      <c r="O613" s="595">
        <f t="shared" si="100"/>
        <v>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460</v>
      </c>
      <c r="E614" s="625"/>
      <c r="F614" s="627"/>
      <c r="G614" s="318"/>
      <c r="H614" s="318"/>
      <c r="I614" s="856">
        <f t="shared" si="101"/>
        <v>0</v>
      </c>
      <c r="J614" s="316">
        <f t="shared" si="98"/>
      </c>
      <c r="K614" s="317"/>
      <c r="L614" s="594"/>
      <c r="M614" s="327"/>
      <c r="N614" s="408">
        <f t="shared" si="102"/>
        <v>0</v>
      </c>
      <c r="O614" s="595">
        <f t="shared" si="100"/>
        <v>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461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60" t="s">
        <v>933</v>
      </c>
      <c r="D616" s="1060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82" t="s">
        <v>463</v>
      </c>
      <c r="D617" s="1082"/>
      <c r="E617" s="645">
        <f>SUM(E618:E635)</f>
        <v>0</v>
      </c>
      <c r="F617" s="410">
        <f>SUM(F618:F635)</f>
        <v>0</v>
      </c>
      <c r="G617" s="325">
        <f>SUM(G618:G635)</f>
        <v>7389</v>
      </c>
      <c r="H617" s="325">
        <f>SUM(H618:H635)</f>
        <v>0</v>
      </c>
      <c r="I617" s="856">
        <f t="shared" si="101"/>
        <v>7389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7389</v>
      </c>
      <c r="O617" s="598">
        <f>SUM(O618:O635)</f>
        <v>-7389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7389</v>
      </c>
      <c r="T617" s="412">
        <f t="shared" si="103"/>
        <v>-7389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-7389</v>
      </c>
    </row>
    <row r="618" spans="1:24" ht="18.75" thickBot="1">
      <c r="A618" s="336">
        <v>140</v>
      </c>
      <c r="B618" s="169"/>
      <c r="C618" s="180">
        <v>1011</v>
      </c>
      <c r="D618" s="209" t="s">
        <v>464</v>
      </c>
      <c r="E618" s="625"/>
      <c r="F618" s="627"/>
      <c r="G618" s="318">
        <v>7389</v>
      </c>
      <c r="H618" s="318"/>
      <c r="I618" s="856">
        <f t="shared" si="101"/>
        <v>7389</v>
      </c>
      <c r="J618" s="316">
        <f t="shared" si="98"/>
        <v>1</v>
      </c>
      <c r="K618" s="317"/>
      <c r="L618" s="594"/>
      <c r="M618" s="327"/>
      <c r="N618" s="408">
        <f aca="true" t="shared" si="104" ref="N618:N635">I618</f>
        <v>7389</v>
      </c>
      <c r="O618" s="595">
        <f t="shared" si="100"/>
        <v>-7389</v>
      </c>
      <c r="P618" s="317"/>
      <c r="Q618" s="594"/>
      <c r="R618" s="327"/>
      <c r="S618" s="602">
        <f aca="true" t="shared" si="105" ref="S618:S625">+IF(+(L618+M618)&gt;=I618,+M618,+(+I618-L618))</f>
        <v>7389</v>
      </c>
      <c r="T618" s="408">
        <f>Q618+R618-S618</f>
        <v>-7389</v>
      </c>
      <c r="U618" s="327"/>
      <c r="V618" s="327"/>
      <c r="W618" s="328"/>
      <c r="X618" s="406">
        <f t="shared" si="99"/>
        <v>-7389</v>
      </c>
    </row>
    <row r="619" spans="1:24" ht="18.75" thickBot="1">
      <c r="A619" s="336">
        <v>145</v>
      </c>
      <c r="B619" s="169"/>
      <c r="C619" s="170">
        <v>1012</v>
      </c>
      <c r="D619" s="181" t="s">
        <v>465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466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467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468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469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470</v>
      </c>
      <c r="E624" s="625"/>
      <c r="F624" s="627"/>
      <c r="G624" s="318"/>
      <c r="H624" s="318"/>
      <c r="I624" s="856">
        <f t="shared" si="101"/>
        <v>0</v>
      </c>
      <c r="J624" s="316">
        <f t="shared" si="98"/>
      </c>
      <c r="K624" s="317"/>
      <c r="L624" s="594"/>
      <c r="M624" s="327"/>
      <c r="N624" s="408">
        <f t="shared" si="104"/>
        <v>0</v>
      </c>
      <c r="O624" s="595">
        <f t="shared" si="100"/>
        <v>0</v>
      </c>
      <c r="P624" s="317"/>
      <c r="Q624" s="594"/>
      <c r="R624" s="327"/>
      <c r="S624" s="602">
        <f t="shared" si="105"/>
        <v>0</v>
      </c>
      <c r="T624" s="408">
        <f t="shared" si="106"/>
        <v>0</v>
      </c>
      <c r="U624" s="327"/>
      <c r="V624" s="327"/>
      <c r="W624" s="328"/>
      <c r="X624" s="406">
        <f t="shared" si="99"/>
        <v>0</v>
      </c>
    </row>
    <row r="625" spans="1:24" ht="18.75" thickBot="1">
      <c r="A625" s="336">
        <v>175</v>
      </c>
      <c r="B625" s="169"/>
      <c r="C625" s="170">
        <v>1030</v>
      </c>
      <c r="D625" s="181" t="s">
        <v>471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472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473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474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475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476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477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478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479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480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481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24" t="s">
        <v>997</v>
      </c>
      <c r="D636" s="1024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482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483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934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485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486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24" t="s">
        <v>487</v>
      </c>
      <c r="D642" s="1024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488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489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490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24" t="s">
        <v>491</v>
      </c>
      <c r="D646" s="1024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52" t="s">
        <v>492</v>
      </c>
      <c r="D647" s="1050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88" t="s">
        <v>493</v>
      </c>
      <c r="D648" s="1089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103" t="s">
        <v>494</v>
      </c>
      <c r="D649" s="1055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24" t="s">
        <v>495</v>
      </c>
      <c r="D650" s="1024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496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497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498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499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500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501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935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71" t="s">
        <v>503</v>
      </c>
      <c r="D658" s="1071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504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936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506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507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508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509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71" t="s">
        <v>510</v>
      </c>
      <c r="D665" s="1071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79" t="s">
        <v>511</v>
      </c>
      <c r="D666" s="1079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71" t="s">
        <v>512</v>
      </c>
      <c r="D667" s="1071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24" t="s">
        <v>513</v>
      </c>
      <c r="D668" s="1024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514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515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516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517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518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519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24" t="s">
        <v>520</v>
      </c>
      <c r="D675" s="1024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521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937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523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79" t="s">
        <v>524</v>
      </c>
      <c r="D679" s="1079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78" t="s">
        <v>882</v>
      </c>
      <c r="D680" s="1078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80" t="s">
        <v>525</v>
      </c>
      <c r="D681" s="1081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71" t="s">
        <v>526</v>
      </c>
      <c r="D682" s="1071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527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528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70" t="s">
        <v>529</v>
      </c>
      <c r="D685" s="1070"/>
      <c r="E685" s="676"/>
      <c r="F685" s="673"/>
      <c r="G685" s="604"/>
      <c r="H685" s="604"/>
      <c r="I685" s="856">
        <f>F685+G685+H685</f>
        <v>0</v>
      </c>
      <c r="J685" s="316">
        <f t="shared" si="114"/>
      </c>
      <c r="K685" s="317"/>
      <c r="L685" s="605"/>
      <c r="M685" s="606"/>
      <c r="N685" s="431">
        <f t="shared" si="115"/>
        <v>0</v>
      </c>
      <c r="O685" s="595">
        <f>L685+M685-N685</f>
        <v>0</v>
      </c>
      <c r="P685" s="317"/>
      <c r="Q685" s="605"/>
      <c r="R685" s="606"/>
      <c r="S685" s="602">
        <f>+IF(+(L685+M685)&gt;=I685,+M685,+(+I685-L685))</f>
        <v>0</v>
      </c>
      <c r="T685" s="408">
        <f>Q685+R685-S685</f>
        <v>0</v>
      </c>
      <c r="U685" s="606"/>
      <c r="V685" s="606"/>
      <c r="W685" s="328"/>
      <c r="X685" s="406">
        <f t="shared" si="116"/>
        <v>0</v>
      </c>
    </row>
    <row r="686" spans="1:24" ht="18.75" thickBot="1">
      <c r="A686" s="336">
        <v>720</v>
      </c>
      <c r="B686" s="222">
        <v>5200</v>
      </c>
      <c r="C686" s="1068" t="s">
        <v>530</v>
      </c>
      <c r="D686" s="1068"/>
      <c r="E686" s="1017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531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532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533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534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535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536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537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69" t="s">
        <v>538</v>
      </c>
      <c r="D694" s="1069"/>
      <c r="E694" s="1017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539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540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70" t="s">
        <v>541</v>
      </c>
      <c r="D697" s="1070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71" t="s">
        <v>542</v>
      </c>
      <c r="D698" s="1071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543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544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545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546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72" t="s">
        <v>547</v>
      </c>
      <c r="D703" s="1073"/>
      <c r="E703" s="1017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548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549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550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551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8.75" thickBot="1">
      <c r="A708" s="336">
        <v>822</v>
      </c>
      <c r="B708" s="616">
        <v>98</v>
      </c>
      <c r="C708" s="1074" t="s">
        <v>552</v>
      </c>
      <c r="D708" s="1024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553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554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555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8.75" thickBot="1">
      <c r="A712" s="336"/>
      <c r="B712" s="234"/>
      <c r="C712" s="202" t="s">
        <v>438</v>
      </c>
      <c r="D712" s="235" t="s">
        <v>556</v>
      </c>
      <c r="E712" s="353">
        <f>SUM(E601,E604,E610,E616,E617,E636,E642,E646,E647,E648,E649,E650,E658,E665,E666,E667,E668,E675,E679,E680,E681,E682,E685,E686,E694,E697,E698,E703)+E708</f>
        <v>0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7389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7389</v>
      </c>
      <c r="J712" s="316">
        <f>(IF($E712&lt;&gt;0,$J$2,IF($I712&lt;&gt;0,$J$2,"")))</f>
        <v>1</v>
      </c>
      <c r="K712" s="965" t="str">
        <f>LEFT(C597,1)</f>
        <v>3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7389</v>
      </c>
      <c r="O712" s="456">
        <f>SUM(O601,O604,O610,O616,O617,O636,O642,O646,O647,O648,O649,O650,O658,O665,O666,O667,O668,O675,O679,O680,O681,O682,O685,O686,O694,O697,O698,O703)+O708</f>
        <v>-7389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7389</v>
      </c>
      <c r="T712" s="456">
        <f t="shared" si="134"/>
        <v>-7389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-7389</v>
      </c>
    </row>
    <row r="713" spans="1:24" ht="15.75">
      <c r="A713" s="937"/>
      <c r="B713" s="980" t="s">
        <v>1022</v>
      </c>
      <c r="C713" s="236"/>
      <c r="I713" s="285"/>
      <c r="J713" s="287">
        <f>J712</f>
        <v>1</v>
      </c>
      <c r="P713" s="543"/>
      <c r="X713" s="543"/>
    </row>
    <row r="714" spans="1:24" ht="1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spans="1:24" ht="15">
      <c r="A715" s="937"/>
      <c r="E715" s="355"/>
      <c r="F715" s="355"/>
      <c r="G715" s="355"/>
      <c r="H715" s="355"/>
      <c r="I715" s="361"/>
      <c r="J715" s="287">
        <f>(IF($E846&lt;&gt;0,$J$2,IF($I846&lt;&gt;0,$J$2,"")))</f>
        <v>1</v>
      </c>
      <c r="L715" s="355"/>
      <c r="M715" s="355"/>
      <c r="N715" s="361"/>
      <c r="O715" s="361"/>
      <c r="P715" s="361"/>
      <c r="Q715" s="355"/>
      <c r="R715" s="355"/>
      <c r="S715" s="361"/>
      <c r="T715" s="361"/>
      <c r="U715" s="355"/>
      <c r="V715" s="361"/>
      <c r="W715" s="361"/>
      <c r="X715" s="543"/>
    </row>
    <row r="716" spans="1:24" ht="15">
      <c r="A716" s="937"/>
      <c r="C716" s="293"/>
      <c r="D716" s="294"/>
      <c r="E716" s="355"/>
      <c r="F716" s="355"/>
      <c r="G716" s="355"/>
      <c r="H716" s="355"/>
      <c r="I716" s="361"/>
      <c r="J716" s="287">
        <f>(IF($E846&lt;&gt;0,$J$2,IF($I846&lt;&gt;0,$J$2,"")))</f>
        <v>1</v>
      </c>
      <c r="L716" s="355"/>
      <c r="M716" s="355"/>
      <c r="N716" s="361"/>
      <c r="O716" s="361"/>
      <c r="P716" s="361"/>
      <c r="Q716" s="355"/>
      <c r="R716" s="355"/>
      <c r="S716" s="361"/>
      <c r="T716" s="361"/>
      <c r="U716" s="355"/>
      <c r="V716" s="361"/>
      <c r="W716" s="361"/>
      <c r="X716" s="543"/>
    </row>
    <row r="717" spans="1:24" ht="15">
      <c r="A717" s="937"/>
      <c r="B717" s="1028" t="str">
        <f>$B$7</f>
        <v>ТРИМЕСЕЧЕН ОТЧЕТ  ЗА  КАСОВОТО  ИЗПЪЛНЕНИЕ  НА ИБСФ
ПО ПЪЛНА ЕДИННА БЮДЖЕТНА КЛАСИФИКАЦИЯ</v>
      </c>
      <c r="C717" s="1027"/>
      <c r="D717" s="1027"/>
      <c r="E717" s="355"/>
      <c r="F717" s="355"/>
      <c r="G717" s="355"/>
      <c r="H717" s="355"/>
      <c r="I717" s="361"/>
      <c r="J717" s="287">
        <f>(IF($E846&lt;&gt;0,$J$2,IF($I846&lt;&gt;0,$J$2,"")))</f>
        <v>1</v>
      </c>
      <c r="L717" s="355"/>
      <c r="M717" s="355"/>
      <c r="N717" s="361"/>
      <c r="O717" s="361"/>
      <c r="P717" s="361"/>
      <c r="Q717" s="355"/>
      <c r="R717" s="355"/>
      <c r="S717" s="361"/>
      <c r="T717" s="361"/>
      <c r="U717" s="355"/>
      <c r="V717" s="361"/>
      <c r="W717" s="361"/>
      <c r="X717" s="543"/>
    </row>
    <row r="718" spans="1:24" ht="15">
      <c r="A718" s="937"/>
      <c r="C718" s="293"/>
      <c r="D718" s="294"/>
      <c r="E718" s="356" t="s">
        <v>291</v>
      </c>
      <c r="F718" s="356" t="s">
        <v>140</v>
      </c>
      <c r="G718" s="355"/>
      <c r="H718" s="355"/>
      <c r="I718" s="361"/>
      <c r="J718" s="287">
        <f>(IF($E846&lt;&gt;0,$J$2,IF($I846&lt;&gt;0,$J$2,"")))</f>
        <v>1</v>
      </c>
      <c r="L718" s="355"/>
      <c r="M718" s="355"/>
      <c r="N718" s="361"/>
      <c r="O718" s="361"/>
      <c r="P718" s="361"/>
      <c r="Q718" s="355"/>
      <c r="R718" s="355"/>
      <c r="S718" s="361"/>
      <c r="T718" s="361"/>
      <c r="U718" s="355"/>
      <c r="V718" s="361"/>
      <c r="W718" s="361"/>
      <c r="X718" s="543"/>
    </row>
    <row r="719" spans="1:24" ht="15.75">
      <c r="A719" s="937"/>
      <c r="B719" s="1026" t="str">
        <f>$B$9</f>
        <v>Община Садово</v>
      </c>
      <c r="C719" s="1027"/>
      <c r="D719" s="1027"/>
      <c r="E719" s="357">
        <f>$E$9</f>
        <v>41275</v>
      </c>
      <c r="F719" s="358">
        <f>$F$9</f>
        <v>41639</v>
      </c>
      <c r="G719" s="355"/>
      <c r="H719" s="355"/>
      <c r="I719" s="361"/>
      <c r="J719" s="287">
        <f>(IF($E846&lt;&gt;0,$J$2,IF($I846&lt;&gt;0,$J$2,"")))</f>
        <v>1</v>
      </c>
      <c r="L719" s="355"/>
      <c r="M719" s="355"/>
      <c r="N719" s="361"/>
      <c r="O719" s="361"/>
      <c r="P719" s="361"/>
      <c r="Q719" s="355"/>
      <c r="R719" s="355"/>
      <c r="S719" s="361"/>
      <c r="T719" s="361"/>
      <c r="U719" s="355"/>
      <c r="V719" s="361"/>
      <c r="W719" s="361"/>
      <c r="X719" s="543"/>
    </row>
    <row r="720" spans="1:24" ht="15">
      <c r="A720" s="937"/>
      <c r="B720" s="297" t="s">
        <v>292</v>
      </c>
      <c r="E720" s="355"/>
      <c r="F720" s="359">
        <f>$F$10</f>
        <v>0</v>
      </c>
      <c r="G720" s="355"/>
      <c r="H720" s="355"/>
      <c r="I720" s="361"/>
      <c r="J720" s="287">
        <f>(IF($E846&lt;&gt;0,$J$2,IF($I846&lt;&gt;0,$J$2,"")))</f>
        <v>1</v>
      </c>
      <c r="L720" s="355"/>
      <c r="M720" s="355"/>
      <c r="N720" s="361"/>
      <c r="O720" s="361"/>
      <c r="P720" s="361"/>
      <c r="Q720" s="355"/>
      <c r="R720" s="355"/>
      <c r="S720" s="361"/>
      <c r="T720" s="361"/>
      <c r="U720" s="355"/>
      <c r="V720" s="361"/>
      <c r="W720" s="361"/>
      <c r="X720" s="543"/>
    </row>
    <row r="721" spans="1:24" ht="15.75" thickBot="1">
      <c r="A721" s="937"/>
      <c r="B721" s="297"/>
      <c r="E721" s="360"/>
      <c r="F721" s="355"/>
      <c r="G721" s="355"/>
      <c r="H721" s="355"/>
      <c r="I721" s="361"/>
      <c r="J721" s="287">
        <f>(IF($E846&lt;&gt;0,$J$2,IF($I846&lt;&gt;0,$J$2,"")))</f>
        <v>1</v>
      </c>
      <c r="L721" s="355"/>
      <c r="M721" s="355"/>
      <c r="N721" s="361"/>
      <c r="O721" s="361"/>
      <c r="P721" s="361"/>
      <c r="Q721" s="355"/>
      <c r="R721" s="355"/>
      <c r="S721" s="361"/>
      <c r="T721" s="361"/>
      <c r="U721" s="355"/>
      <c r="V721" s="361"/>
      <c r="W721" s="361"/>
      <c r="X721" s="543"/>
    </row>
    <row r="722" spans="1:24" ht="17.25" thickBot="1" thickTop="1">
      <c r="A722" s="937"/>
      <c r="B722" s="1026" t="str">
        <f>$B$12</f>
        <v>Община Садово</v>
      </c>
      <c r="C722" s="1027"/>
      <c r="D722" s="1027"/>
      <c r="E722" s="355" t="s">
        <v>293</v>
      </c>
      <c r="F722" s="362" t="str">
        <f>$F$12</f>
        <v>6613</v>
      </c>
      <c r="G722" s="355"/>
      <c r="H722" s="355"/>
      <c r="I722" s="361"/>
      <c r="J722" s="287">
        <f>(IF($E846&lt;&gt;0,$J$2,IF($I846&lt;&gt;0,$J$2,"")))</f>
        <v>1</v>
      </c>
      <c r="L722" s="355"/>
      <c r="M722" s="355"/>
      <c r="N722" s="361"/>
      <c r="O722" s="361"/>
      <c r="P722" s="361"/>
      <c r="Q722" s="355"/>
      <c r="R722" s="355"/>
      <c r="S722" s="361"/>
      <c r="T722" s="361"/>
      <c r="U722" s="355"/>
      <c r="V722" s="361"/>
      <c r="W722" s="361"/>
      <c r="X722" s="543"/>
    </row>
    <row r="723" spans="1:24" ht="16.5" thickBot="1" thickTop="1">
      <c r="A723" s="938"/>
      <c r="B723" s="297" t="s">
        <v>294</v>
      </c>
      <c r="E723" s="360" t="s">
        <v>295</v>
      </c>
      <c r="F723" s="355"/>
      <c r="G723" s="355"/>
      <c r="H723" s="355"/>
      <c r="I723" s="361"/>
      <c r="J723" s="287">
        <f>(IF($E846&lt;&gt;0,$J$2,IF($I846&lt;&gt;0,$J$2,"")))</f>
        <v>1</v>
      </c>
      <c r="L723" s="355"/>
      <c r="M723" s="355"/>
      <c r="N723" s="361"/>
      <c r="O723" s="361"/>
      <c r="P723" s="361"/>
      <c r="Q723" s="355"/>
      <c r="R723" s="355"/>
      <c r="S723" s="361"/>
      <c r="T723" s="361"/>
      <c r="U723" s="355"/>
      <c r="V723" s="361"/>
      <c r="W723" s="361"/>
      <c r="X723" s="543"/>
    </row>
    <row r="724" spans="1:24" ht="19.5" thickBot="1" thickTop="1">
      <c r="A724" s="938">
        <v>905</v>
      </c>
      <c r="B724" s="297"/>
      <c r="D724" s="619" t="s">
        <v>939</v>
      </c>
      <c r="E724" s="362">
        <f>$E$17</f>
        <v>42</v>
      </c>
      <c r="F724" s="354"/>
      <c r="G724" s="354"/>
      <c r="H724" s="354"/>
      <c r="I724" s="520"/>
      <c r="J724" s="287">
        <f>(IF($E846&lt;&gt;0,$J$2,IF($I846&lt;&gt;0,$J$2,"")))</f>
        <v>1</v>
      </c>
      <c r="L724" s="355"/>
      <c r="M724" s="355"/>
      <c r="N724" s="361"/>
      <c r="O724" s="361"/>
      <c r="P724" s="361"/>
      <c r="Q724" s="355"/>
      <c r="R724" s="355"/>
      <c r="S724" s="361"/>
      <c r="T724" s="361"/>
      <c r="U724" s="355"/>
      <c r="V724" s="361"/>
      <c r="W724" s="361"/>
      <c r="X724" s="543"/>
    </row>
    <row r="725" spans="1:24" ht="17.25" thickBot="1" thickTop="1">
      <c r="A725" s="938">
        <v>906</v>
      </c>
      <c r="C725" s="293"/>
      <c r="D725" s="294"/>
      <c r="E725" s="355"/>
      <c r="F725" s="360"/>
      <c r="G725" s="360"/>
      <c r="H725" s="360"/>
      <c r="I725" s="364" t="s">
        <v>296</v>
      </c>
      <c r="J725" s="287">
        <f>(IF($E846&lt;&gt;0,$J$2,IF($I846&lt;&gt;0,$J$2,"")))</f>
        <v>1</v>
      </c>
      <c r="L725" s="363" t="s">
        <v>849</v>
      </c>
      <c r="M725" s="355"/>
      <c r="N725" s="361"/>
      <c r="O725" s="364" t="s">
        <v>296</v>
      </c>
      <c r="P725" s="361"/>
      <c r="Q725" s="363" t="s">
        <v>850</v>
      </c>
      <c r="R725" s="355"/>
      <c r="S725" s="361"/>
      <c r="T725" s="364" t="s">
        <v>296</v>
      </c>
      <c r="U725" s="355"/>
      <c r="V725" s="361"/>
      <c r="W725" s="364" t="s">
        <v>296</v>
      </c>
      <c r="X725" s="543"/>
    </row>
    <row r="726" spans="1:24" ht="18.75" thickBot="1">
      <c r="A726" s="938">
        <v>907</v>
      </c>
      <c r="B726" s="486"/>
      <c r="C726" s="461"/>
      <c r="D726" s="462" t="s">
        <v>922</v>
      </c>
      <c r="E726" s="371"/>
      <c r="F726" s="372"/>
      <c r="G726" s="372"/>
      <c r="H726" s="372"/>
      <c r="I726" s="905"/>
      <c r="J726" s="287">
        <f>(IF($E846&lt;&gt;0,$J$2,IF($I846&lt;&gt;0,$J$2,"")))</f>
        <v>1</v>
      </c>
      <c r="L726" s="555"/>
      <c r="M726" s="556"/>
      <c r="N726" s="557"/>
      <c r="O726" s="558"/>
      <c r="P726" s="288"/>
      <c r="Q726" s="1086" t="s">
        <v>923</v>
      </c>
      <c r="R726" s="1086" t="s">
        <v>924</v>
      </c>
      <c r="S726" s="1086" t="s">
        <v>925</v>
      </c>
      <c r="T726" s="1086" t="s">
        <v>858</v>
      </c>
      <c r="U726" s="559" t="s">
        <v>859</v>
      </c>
      <c r="V726" s="560"/>
      <c r="W726" s="561"/>
      <c r="X726" s="375"/>
    </row>
    <row r="727" spans="1:24" ht="55.5" customHeight="1" thickBot="1">
      <c r="A727" s="938">
        <v>910</v>
      </c>
      <c r="B727" s="562" t="s">
        <v>198</v>
      </c>
      <c r="C727" s="563" t="s">
        <v>300</v>
      </c>
      <c r="D727" s="376"/>
      <c r="E727" s="464" t="s">
        <v>298</v>
      </c>
      <c r="F727" s="464" t="s">
        <v>299</v>
      </c>
      <c r="G727" s="464" t="s">
        <v>299</v>
      </c>
      <c r="H727" s="464" t="s">
        <v>299</v>
      </c>
      <c r="I727" s="906" t="s">
        <v>299</v>
      </c>
      <c r="J727" s="287">
        <f>(IF($E846&lt;&gt;0,$J$2,IF($I846&lt;&gt;0,$J$2,"")))</f>
        <v>1</v>
      </c>
      <c r="L727" s="1101" t="s">
        <v>926</v>
      </c>
      <c r="M727" s="1101" t="s">
        <v>927</v>
      </c>
      <c r="N727" s="1102" t="s">
        <v>928</v>
      </c>
      <c r="O727" s="1102" t="s">
        <v>854</v>
      </c>
      <c r="P727" s="288"/>
      <c r="Q727" s="1100"/>
      <c r="R727" s="1100"/>
      <c r="S727" s="1100"/>
      <c r="T727" s="1100"/>
      <c r="U727" s="564">
        <v>2013</v>
      </c>
      <c r="V727" s="564">
        <v>2014</v>
      </c>
      <c r="W727" s="564" t="s">
        <v>861</v>
      </c>
      <c r="X727" s="565"/>
    </row>
    <row r="728" spans="1:24" ht="69" customHeight="1">
      <c r="A728" s="938">
        <v>911</v>
      </c>
      <c r="B728" s="562"/>
      <c r="C728" s="563"/>
      <c r="D728" s="566" t="s">
        <v>929</v>
      </c>
      <c r="E728" s="377">
        <v>2013</v>
      </c>
      <c r="F728" s="950" t="s">
        <v>1018</v>
      </c>
      <c r="G728" s="950" t="s">
        <v>1019</v>
      </c>
      <c r="H728" s="950" t="s">
        <v>1020</v>
      </c>
      <c r="I728" s="951" t="s">
        <v>908</v>
      </c>
      <c r="J728" s="287">
        <f>(IF($E846&lt;&gt;0,$J$2,IF($I846&lt;&gt;0,$J$2,"")))</f>
        <v>1</v>
      </c>
      <c r="L728" s="1101"/>
      <c r="M728" s="1101"/>
      <c r="N728" s="1102"/>
      <c r="O728" s="1102"/>
      <c r="P728" s="288"/>
      <c r="Q728" s="567"/>
      <c r="R728" s="567"/>
      <c r="S728" s="567"/>
      <c r="T728" s="567"/>
      <c r="U728" s="567"/>
      <c r="V728" s="567"/>
      <c r="W728" s="567"/>
      <c r="X728" s="568" t="s">
        <v>860</v>
      </c>
    </row>
    <row r="729" spans="1:24" ht="15.75" thickBot="1">
      <c r="A729" s="938">
        <v>912</v>
      </c>
      <c r="B729" s="569"/>
      <c r="C729" s="310"/>
      <c r="D729" s="566"/>
      <c r="E729" s="464"/>
      <c r="F729" s="952"/>
      <c r="G729" s="952"/>
      <c r="H729" s="952"/>
      <c r="I729" s="953"/>
      <c r="J729" s="287">
        <f>(IF($E846&lt;&gt;0,$J$2,IF($I846&lt;&gt;0,$J$2,"")))</f>
        <v>1</v>
      </c>
      <c r="L729" s="570"/>
      <c r="M729" s="570"/>
      <c r="N729" s="571"/>
      <c r="O729" s="572"/>
      <c r="P729" s="288"/>
      <c r="Q729" s="573"/>
      <c r="R729" s="573"/>
      <c r="S729" s="574"/>
      <c r="T729" s="575"/>
      <c r="U729" s="573"/>
      <c r="V729" s="574"/>
      <c r="W729" s="575"/>
      <c r="X729" s="565"/>
    </row>
    <row r="730" spans="1:24" ht="18.75" thickBot="1">
      <c r="A730" s="938">
        <v>920</v>
      </c>
      <c r="B730" s="379"/>
      <c r="C730" s="534"/>
      <c r="D730" s="381" t="s">
        <v>443</v>
      </c>
      <c r="E730" s="382" t="s">
        <v>862</v>
      </c>
      <c r="F730" s="382" t="s">
        <v>863</v>
      </c>
      <c r="G730" s="382" t="s">
        <v>940</v>
      </c>
      <c r="H730" s="382" t="s">
        <v>941</v>
      </c>
      <c r="I730" s="907" t="s">
        <v>875</v>
      </c>
      <c r="J730" s="287">
        <f>(IF($E846&lt;&gt;0,$J$2,IF($I846&lt;&gt;0,$J$2,"")))</f>
        <v>1</v>
      </c>
      <c r="L730" s="383" t="s">
        <v>864</v>
      </c>
      <c r="M730" s="383" t="s">
        <v>865</v>
      </c>
      <c r="N730" s="384" t="s">
        <v>866</v>
      </c>
      <c r="O730" s="384" t="s">
        <v>867</v>
      </c>
      <c r="P730" s="288"/>
      <c r="Q730" s="385" t="s">
        <v>868</v>
      </c>
      <c r="R730" s="385" t="s">
        <v>869</v>
      </c>
      <c r="S730" s="385" t="s">
        <v>870</v>
      </c>
      <c r="T730" s="385" t="s">
        <v>871</v>
      </c>
      <c r="U730" s="385" t="s">
        <v>872</v>
      </c>
      <c r="V730" s="385" t="s">
        <v>873</v>
      </c>
      <c r="W730" s="385" t="s">
        <v>874</v>
      </c>
      <c r="X730" s="576" t="s">
        <v>875</v>
      </c>
    </row>
    <row r="731" spans="1:24" ht="108">
      <c r="A731" s="938">
        <v>921</v>
      </c>
      <c r="B731" s="308"/>
      <c r="C731" s="577">
        <v>6603</v>
      </c>
      <c r="D731" s="578" t="s">
        <v>930</v>
      </c>
      <c r="E731" s="579"/>
      <c r="F731" s="501"/>
      <c r="G731" s="501"/>
      <c r="H731" s="501"/>
      <c r="I731" s="389"/>
      <c r="J731" s="287">
        <f>(IF($E846&lt;&gt;0,$J$2,IF($I846&lt;&gt;0,$J$2,"")))</f>
        <v>1</v>
      </c>
      <c r="L731" s="580" t="s">
        <v>876</v>
      </c>
      <c r="M731" s="580" t="s">
        <v>876</v>
      </c>
      <c r="N731" s="580" t="s">
        <v>877</v>
      </c>
      <c r="O731" s="580" t="s">
        <v>878</v>
      </c>
      <c r="P731" s="288"/>
      <c r="Q731" s="580" t="s">
        <v>876</v>
      </c>
      <c r="R731" s="580" t="s">
        <v>876</v>
      </c>
      <c r="S731" s="580" t="s">
        <v>931</v>
      </c>
      <c r="T731" s="580" t="s">
        <v>880</v>
      </c>
      <c r="U731" s="580" t="s">
        <v>876</v>
      </c>
      <c r="V731" s="580" t="s">
        <v>876</v>
      </c>
      <c r="W731" s="580" t="s">
        <v>876</v>
      </c>
      <c r="X731" s="392" t="s">
        <v>881</v>
      </c>
    </row>
    <row r="732" spans="1:24" ht="18">
      <c r="A732" s="938">
        <v>922</v>
      </c>
      <c r="B732" s="581"/>
      <c r="C732" s="309"/>
      <c r="D732" s="566"/>
      <c r="E732" s="501"/>
      <c r="F732" s="501"/>
      <c r="G732" s="501"/>
      <c r="H732" s="501"/>
      <c r="I732" s="389"/>
      <c r="J732" s="287">
        <f>(IF($E846&lt;&gt;0,$J$2,IF($I846&lt;&gt;0,$J$2,"")))</f>
        <v>1</v>
      </c>
      <c r="L732" s="582"/>
      <c r="M732" s="582"/>
      <c r="N732" s="449"/>
      <c r="O732" s="583"/>
      <c r="P732" s="288"/>
      <c r="Q732" s="582"/>
      <c r="R732" s="582"/>
      <c r="S732" s="449"/>
      <c r="T732" s="583"/>
      <c r="U732" s="582"/>
      <c r="V732" s="449"/>
      <c r="W732" s="583"/>
      <c r="X732" s="584"/>
    </row>
    <row r="733" spans="1:24" ht="18">
      <c r="A733" s="938">
        <v>930</v>
      </c>
      <c r="B733" s="585"/>
      <c r="C733" s="309"/>
      <c r="D733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Водоснабдяване и канализация</v>
      </c>
      <c r="E733" s="501"/>
      <c r="F733" s="501"/>
      <c r="G733" s="501"/>
      <c r="H733" s="501"/>
      <c r="I733" s="389"/>
      <c r="J733" s="287">
        <f>(IF($E846&lt;&gt;0,$J$2,IF($I846&lt;&gt;0,$J$2,"")))</f>
        <v>1</v>
      </c>
      <c r="L733" s="582"/>
      <c r="M733" s="582"/>
      <c r="N733" s="449"/>
      <c r="O733" s="586">
        <f>SUMIF(O736:O737,"&lt;0")+SUMIF(O739:O743,"&lt;0")+SUMIF(O745:O750,"&lt;0")+SUMIF(O752:O769,"&lt;0")+SUMIF(O771:O775,"&lt;0")+SUMIF(O778:O783,"&lt;0")+SUMIF(O785:O790,"&lt;0")+SUMIF(O799:O800,"&lt;0")+SUMIF(O803:O808,"&lt;0")+SUMIF(O810:O815,"&lt;0")+SUMIF(O819,"&lt;0")+SUMIF(O821:O827,"&lt;0")+SUMIF(O829:O831,"&lt;0")+SUMIF(O833:O836,"&lt;0")+SUMIF(O838:O839,"&lt;0")+SUMIF(O842,"&lt;0")</f>
        <v>-893850</v>
      </c>
      <c r="P733" s="288"/>
      <c r="Q733" s="582"/>
      <c r="R733" s="582"/>
      <c r="S733" s="449"/>
      <c r="T733" s="586">
        <f>SUMIF(T736:T737,"&lt;0")+SUMIF(T739:T743,"&lt;0")+SUMIF(T745:T750,"&lt;0")+SUMIF(T752:T769,"&lt;0")+SUMIF(T771:T775,"&lt;0")+SUMIF(T778:T783,"&lt;0")+SUMIF(T785:T790,"&lt;0")+SUMIF(T799:T800,"&lt;0")+SUMIF(T803:T808,"&lt;0")+SUMIF(T810:T815,"&lt;0")+SUMIF(T819,"&lt;0")+SUMIF(T821:T827,"&lt;0")+SUMIF(T829:T831,"&lt;0")+SUMIF(T833:T836,"&lt;0")+SUMIF(T838:T839,"&lt;0")+SUMIF(T842,"&lt;0")</f>
        <v>-893850</v>
      </c>
      <c r="U733" s="582"/>
      <c r="V733" s="449"/>
      <c r="W733" s="583"/>
      <c r="X733" s="395"/>
    </row>
    <row r="734" spans="1:24" ht="18.75" thickBot="1">
      <c r="A734" s="938">
        <v>931</v>
      </c>
      <c r="B734" s="463"/>
      <c r="C734" s="309"/>
      <c r="D734" s="376" t="s">
        <v>932</v>
      </c>
      <c r="E734" s="501"/>
      <c r="F734" s="501"/>
      <c r="G734" s="501"/>
      <c r="H734" s="501"/>
      <c r="I734" s="389"/>
      <c r="J734" s="287">
        <f>(IF($E846&lt;&gt;0,$J$2,IF($I846&lt;&gt;0,$J$2,"")))</f>
        <v>1</v>
      </c>
      <c r="L734" s="582"/>
      <c r="M734" s="582"/>
      <c r="N734" s="449"/>
      <c r="O734" s="583"/>
      <c r="P734" s="288"/>
      <c r="Q734" s="582"/>
      <c r="R734" s="582"/>
      <c r="S734" s="449"/>
      <c r="T734" s="583"/>
      <c r="U734" s="582"/>
      <c r="V734" s="449"/>
      <c r="W734" s="583"/>
      <c r="X734" s="401"/>
    </row>
    <row r="735" spans="1:24" ht="36" customHeight="1" thickBot="1">
      <c r="A735" s="336">
        <v>15</v>
      </c>
      <c r="B735" s="204">
        <v>100</v>
      </c>
      <c r="C735" s="1067" t="s">
        <v>447</v>
      </c>
      <c r="D735" s="1057"/>
      <c r="E735" s="1014">
        <f>SUM(E736:E737)</f>
        <v>0</v>
      </c>
      <c r="F735" s="672">
        <f>SUM(F736:F737)</f>
        <v>0</v>
      </c>
      <c r="G735" s="588">
        <f>SUM(G736:G737)</f>
        <v>0</v>
      </c>
      <c r="H735" s="588">
        <f>SUM(H736:H737)</f>
        <v>0</v>
      </c>
      <c r="I735" s="588">
        <f>SUM(I736:I737)</f>
        <v>0</v>
      </c>
      <c r="J735" s="316">
        <f aca="true" t="shared" si="135" ref="J735:J798">(IF($E735&lt;&gt;0,$J$2,IF($I735&lt;&gt;0,$J$2,"")))</f>
      </c>
      <c r="K735" s="317"/>
      <c r="L735" s="403">
        <f>SUM(L736:L737)</f>
        <v>0</v>
      </c>
      <c r="M735" s="404">
        <f>SUM(M736:M737)</f>
        <v>0</v>
      </c>
      <c r="N735" s="589">
        <f>SUM(N736:N737)</f>
        <v>0</v>
      </c>
      <c r="O735" s="590">
        <f>SUM(O736:O737)</f>
        <v>0</v>
      </c>
      <c r="P735" s="317"/>
      <c r="Q735" s="405"/>
      <c r="R735" s="591"/>
      <c r="S735" s="592"/>
      <c r="T735" s="591"/>
      <c r="U735" s="591"/>
      <c r="V735" s="591"/>
      <c r="W735" s="593"/>
      <c r="X735" s="406">
        <f>T735-U735-V735-W735</f>
        <v>0</v>
      </c>
    </row>
    <row r="736" spans="1:24" ht="32.25" thickBot="1">
      <c r="A736" s="335">
        <v>35</v>
      </c>
      <c r="B736" s="174"/>
      <c r="C736" s="180">
        <v>101</v>
      </c>
      <c r="D736" s="171" t="s">
        <v>448</v>
      </c>
      <c r="E736" s="625"/>
      <c r="F736" s="627"/>
      <c r="G736" s="318"/>
      <c r="H736" s="318"/>
      <c r="I736" s="856">
        <f>F736+G736+H736</f>
        <v>0</v>
      </c>
      <c r="J736" s="316">
        <f t="shared" si="135"/>
      </c>
      <c r="K736" s="317"/>
      <c r="L736" s="594"/>
      <c r="M736" s="327"/>
      <c r="N736" s="408">
        <f>I736</f>
        <v>0</v>
      </c>
      <c r="O736" s="595">
        <f>L736+M736-N736</f>
        <v>0</v>
      </c>
      <c r="P736" s="317"/>
      <c r="Q736" s="409"/>
      <c r="R736" s="414"/>
      <c r="S736" s="414"/>
      <c r="T736" s="414"/>
      <c r="U736" s="414"/>
      <c r="V736" s="414"/>
      <c r="W736" s="596"/>
      <c r="X736" s="406">
        <f aca="true" t="shared" si="136" ref="X736:X799">T736-U736-V736-W736</f>
        <v>0</v>
      </c>
    </row>
    <row r="737" spans="1:24" ht="32.25" thickBot="1">
      <c r="A737" s="336">
        <v>40</v>
      </c>
      <c r="B737" s="174"/>
      <c r="C737" s="170">
        <v>102</v>
      </c>
      <c r="D737" s="172" t="s">
        <v>449</v>
      </c>
      <c r="E737" s="625"/>
      <c r="F737" s="627"/>
      <c r="G737" s="318"/>
      <c r="H737" s="318"/>
      <c r="I737" s="856">
        <f>F737+G737+H737</f>
        <v>0</v>
      </c>
      <c r="J737" s="316">
        <f t="shared" si="135"/>
      </c>
      <c r="K737" s="317"/>
      <c r="L737" s="594"/>
      <c r="M737" s="327"/>
      <c r="N737" s="408">
        <f>I737</f>
        <v>0</v>
      </c>
      <c r="O737" s="595">
        <f aca="true" t="shared" si="137" ref="O737:O775">L737+M737-N737</f>
        <v>0</v>
      </c>
      <c r="P737" s="317"/>
      <c r="Q737" s="409"/>
      <c r="R737" s="414"/>
      <c r="S737" s="414"/>
      <c r="T737" s="414"/>
      <c r="U737" s="414"/>
      <c r="V737" s="414"/>
      <c r="W737" s="596"/>
      <c r="X737" s="406">
        <f t="shared" si="136"/>
        <v>0</v>
      </c>
    </row>
    <row r="738" spans="1:24" ht="18.75" thickBot="1">
      <c r="A738" s="336">
        <v>45</v>
      </c>
      <c r="B738" s="173">
        <v>200</v>
      </c>
      <c r="C738" s="1036" t="s">
        <v>450</v>
      </c>
      <c r="D738" s="1036"/>
      <c r="E738" s="645">
        <f>SUM(E739:E743)</f>
        <v>0</v>
      </c>
      <c r="F738" s="410">
        <f>SUM(F739:F743)</f>
        <v>0</v>
      </c>
      <c r="G738" s="325">
        <f>SUM(G739:G743)</f>
        <v>0</v>
      </c>
      <c r="H738" s="325">
        <f>SUM(H739:H743)</f>
        <v>0</v>
      </c>
      <c r="I738" s="325">
        <f>SUM(I739:I743)</f>
        <v>0</v>
      </c>
      <c r="J738" s="316">
        <f t="shared" si="135"/>
      </c>
      <c r="K738" s="317"/>
      <c r="L738" s="411">
        <f>SUM(L739:L743)</f>
        <v>0</v>
      </c>
      <c r="M738" s="412">
        <f>SUM(M739:M743)</f>
        <v>0</v>
      </c>
      <c r="N738" s="597">
        <f>SUM(N739:N743)</f>
        <v>0</v>
      </c>
      <c r="O738" s="598">
        <f>SUM(O739:O743)</f>
        <v>0</v>
      </c>
      <c r="P738" s="317"/>
      <c r="Q738" s="413"/>
      <c r="R738" s="428"/>
      <c r="S738" s="428"/>
      <c r="T738" s="428"/>
      <c r="U738" s="428"/>
      <c r="V738" s="428"/>
      <c r="W738" s="599"/>
      <c r="X738" s="406">
        <f t="shared" si="136"/>
        <v>0</v>
      </c>
    </row>
    <row r="739" spans="1:24" ht="18.75" thickBot="1">
      <c r="A739" s="336">
        <v>50</v>
      </c>
      <c r="B739" s="177"/>
      <c r="C739" s="180">
        <v>201</v>
      </c>
      <c r="D739" s="171" t="s">
        <v>451</v>
      </c>
      <c r="E739" s="625"/>
      <c r="F739" s="627"/>
      <c r="G739" s="318"/>
      <c r="H739" s="318"/>
      <c r="I739" s="856">
        <f>F739+G739+H739</f>
        <v>0</v>
      </c>
      <c r="J739" s="316">
        <f t="shared" si="135"/>
      </c>
      <c r="K739" s="317"/>
      <c r="L739" s="594"/>
      <c r="M739" s="327"/>
      <c r="N739" s="408">
        <f>I739</f>
        <v>0</v>
      </c>
      <c r="O739" s="595">
        <f t="shared" si="137"/>
        <v>0</v>
      </c>
      <c r="P739" s="317"/>
      <c r="Q739" s="409"/>
      <c r="R739" s="414"/>
      <c r="S739" s="414"/>
      <c r="T739" s="414"/>
      <c r="U739" s="414"/>
      <c r="V739" s="414"/>
      <c r="W739" s="596"/>
      <c r="X739" s="406">
        <f t="shared" si="136"/>
        <v>0</v>
      </c>
    </row>
    <row r="740" spans="1:24" ht="18.75" thickBot="1">
      <c r="A740" s="336">
        <v>55</v>
      </c>
      <c r="B740" s="169"/>
      <c r="C740" s="170">
        <v>202</v>
      </c>
      <c r="D740" s="181" t="s">
        <v>452</v>
      </c>
      <c r="E740" s="625"/>
      <c r="F740" s="627"/>
      <c r="G740" s="318"/>
      <c r="H740" s="318"/>
      <c r="I740" s="856">
        <f>F740+G740+H740</f>
        <v>0</v>
      </c>
      <c r="J740" s="316">
        <f t="shared" si="135"/>
      </c>
      <c r="K740" s="317"/>
      <c r="L740" s="594"/>
      <c r="M740" s="327"/>
      <c r="N740" s="408">
        <f>I740</f>
        <v>0</v>
      </c>
      <c r="O740" s="595">
        <f t="shared" si="137"/>
        <v>0</v>
      </c>
      <c r="P740" s="317"/>
      <c r="Q740" s="409"/>
      <c r="R740" s="414"/>
      <c r="S740" s="414"/>
      <c r="T740" s="414"/>
      <c r="U740" s="414"/>
      <c r="V740" s="414"/>
      <c r="W740" s="596"/>
      <c r="X740" s="406">
        <f t="shared" si="136"/>
        <v>0</v>
      </c>
    </row>
    <row r="741" spans="1:24" ht="32.25" thickBot="1">
      <c r="A741" s="336">
        <v>60</v>
      </c>
      <c r="B741" s="191"/>
      <c r="C741" s="170">
        <v>205</v>
      </c>
      <c r="D741" s="181" t="s">
        <v>453</v>
      </c>
      <c r="E741" s="625"/>
      <c r="F741" s="627"/>
      <c r="G741" s="318"/>
      <c r="H741" s="318"/>
      <c r="I741" s="856">
        <f>F741+G741+H741</f>
        <v>0</v>
      </c>
      <c r="J741" s="316">
        <f t="shared" si="135"/>
      </c>
      <c r="K741" s="317"/>
      <c r="L741" s="594"/>
      <c r="M741" s="327"/>
      <c r="N741" s="408">
        <f>I741</f>
        <v>0</v>
      </c>
      <c r="O741" s="595">
        <f t="shared" si="137"/>
        <v>0</v>
      </c>
      <c r="P741" s="317"/>
      <c r="Q741" s="409"/>
      <c r="R741" s="414"/>
      <c r="S741" s="414"/>
      <c r="T741" s="414"/>
      <c r="U741" s="414"/>
      <c r="V741" s="414"/>
      <c r="W741" s="596"/>
      <c r="X741" s="406">
        <f t="shared" si="136"/>
        <v>0</v>
      </c>
    </row>
    <row r="742" spans="1:24" ht="18.75" thickBot="1">
      <c r="A742" s="335">
        <v>65</v>
      </c>
      <c r="B742" s="191"/>
      <c r="C742" s="170">
        <v>208</v>
      </c>
      <c r="D742" s="205" t="s">
        <v>454</v>
      </c>
      <c r="E742" s="625"/>
      <c r="F742" s="627"/>
      <c r="G742" s="318"/>
      <c r="H742" s="318"/>
      <c r="I742" s="856">
        <f>F742+G742+H742</f>
        <v>0</v>
      </c>
      <c r="J742" s="316">
        <f t="shared" si="135"/>
      </c>
      <c r="K742" s="317"/>
      <c r="L742" s="594"/>
      <c r="M742" s="327"/>
      <c r="N742" s="408">
        <f>I742</f>
        <v>0</v>
      </c>
      <c r="O742" s="595">
        <f t="shared" si="137"/>
        <v>0</v>
      </c>
      <c r="P742" s="317"/>
      <c r="Q742" s="409"/>
      <c r="R742" s="414"/>
      <c r="S742" s="414"/>
      <c r="T742" s="414"/>
      <c r="U742" s="414"/>
      <c r="V742" s="414"/>
      <c r="W742" s="596"/>
      <c r="X742" s="406">
        <f t="shared" si="136"/>
        <v>0</v>
      </c>
    </row>
    <row r="743" spans="1:24" ht="18.75" thickBot="1">
      <c r="A743" s="336">
        <v>70</v>
      </c>
      <c r="B743" s="177"/>
      <c r="C743" s="176">
        <v>209</v>
      </c>
      <c r="D743" s="184" t="s">
        <v>455</v>
      </c>
      <c r="E743" s="625"/>
      <c r="F743" s="627"/>
      <c r="G743" s="318"/>
      <c r="H743" s="318"/>
      <c r="I743" s="856">
        <f>F743+G743+H743</f>
        <v>0</v>
      </c>
      <c r="J743" s="316">
        <f t="shared" si="135"/>
      </c>
      <c r="K743" s="317"/>
      <c r="L743" s="594"/>
      <c r="M743" s="327"/>
      <c r="N743" s="408">
        <f>I743</f>
        <v>0</v>
      </c>
      <c r="O743" s="595">
        <f t="shared" si="137"/>
        <v>0</v>
      </c>
      <c r="P743" s="317"/>
      <c r="Q743" s="409"/>
      <c r="R743" s="414"/>
      <c r="S743" s="414"/>
      <c r="T743" s="414"/>
      <c r="U743" s="414"/>
      <c r="V743" s="414"/>
      <c r="W743" s="596"/>
      <c r="X743" s="406">
        <f t="shared" si="136"/>
        <v>0</v>
      </c>
    </row>
    <row r="744" spans="1:24" ht="18.75" thickBot="1">
      <c r="A744" s="336">
        <v>75</v>
      </c>
      <c r="B744" s="173">
        <v>500</v>
      </c>
      <c r="C744" s="1060" t="s">
        <v>456</v>
      </c>
      <c r="D744" s="1060"/>
      <c r="E744" s="645">
        <f>SUM(E745:E749)</f>
        <v>0</v>
      </c>
      <c r="F744" s="410">
        <f>SUM(F745:F749)</f>
        <v>0</v>
      </c>
      <c r="G744" s="325">
        <f>SUM(G745:G749)</f>
        <v>0</v>
      </c>
      <c r="H744" s="325">
        <f>SUM(H745:H749)</f>
        <v>0</v>
      </c>
      <c r="I744" s="325">
        <f>SUM(I745:I749)</f>
        <v>0</v>
      </c>
      <c r="J744" s="316">
        <f t="shared" si="135"/>
      </c>
      <c r="K744" s="317"/>
      <c r="L744" s="411">
        <f>SUM(L745:L749)</f>
        <v>0</v>
      </c>
      <c r="M744" s="412">
        <f>SUM(M745:M749)</f>
        <v>0</v>
      </c>
      <c r="N744" s="597">
        <f>SUM(N745:N749)</f>
        <v>0</v>
      </c>
      <c r="O744" s="598">
        <f>SUM(O745:O749)</f>
        <v>0</v>
      </c>
      <c r="P744" s="317"/>
      <c r="Q744" s="413"/>
      <c r="R744" s="428"/>
      <c r="S744" s="414"/>
      <c r="T744" s="428"/>
      <c r="U744" s="428"/>
      <c r="V744" s="428"/>
      <c r="W744" s="599"/>
      <c r="X744" s="406">
        <f t="shared" si="136"/>
        <v>0</v>
      </c>
    </row>
    <row r="745" spans="1:24" ht="32.25" thickBot="1">
      <c r="A745" s="336">
        <v>80</v>
      </c>
      <c r="B745" s="177"/>
      <c r="C745" s="206">
        <v>551</v>
      </c>
      <c r="D745" s="639" t="s">
        <v>457</v>
      </c>
      <c r="E745" s="625"/>
      <c r="F745" s="627"/>
      <c r="G745" s="318"/>
      <c r="H745" s="318"/>
      <c r="I745" s="856">
        <f aca="true" t="shared" si="138" ref="I745:I775">F745+G745+H745</f>
        <v>0</v>
      </c>
      <c r="J745" s="316">
        <f t="shared" si="135"/>
      </c>
      <c r="K745" s="317"/>
      <c r="L745" s="594"/>
      <c r="M745" s="327"/>
      <c r="N745" s="408">
        <f aca="true" t="shared" si="139" ref="N745:N750">I745</f>
        <v>0</v>
      </c>
      <c r="O745" s="595">
        <f t="shared" si="137"/>
        <v>0</v>
      </c>
      <c r="P745" s="317"/>
      <c r="Q745" s="409"/>
      <c r="R745" s="414"/>
      <c r="S745" s="414"/>
      <c r="T745" s="414"/>
      <c r="U745" s="414"/>
      <c r="V745" s="414"/>
      <c r="W745" s="596"/>
      <c r="X745" s="406">
        <f t="shared" si="136"/>
        <v>0</v>
      </c>
    </row>
    <row r="746" spans="1:24" ht="32.25" thickBot="1">
      <c r="A746" s="336">
        <v>85</v>
      </c>
      <c r="B746" s="177"/>
      <c r="C746" s="207">
        <f>C745+1</f>
        <v>552</v>
      </c>
      <c r="D746" s="640" t="s">
        <v>458</v>
      </c>
      <c r="E746" s="625"/>
      <c r="F746" s="627"/>
      <c r="G746" s="318"/>
      <c r="H746" s="318"/>
      <c r="I746" s="856">
        <f t="shared" si="138"/>
        <v>0</v>
      </c>
      <c r="J746" s="316">
        <f t="shared" si="135"/>
      </c>
      <c r="K746" s="317"/>
      <c r="L746" s="594"/>
      <c r="M746" s="327"/>
      <c r="N746" s="408">
        <f t="shared" si="139"/>
        <v>0</v>
      </c>
      <c r="O746" s="595">
        <f t="shared" si="137"/>
        <v>0</v>
      </c>
      <c r="P746" s="317"/>
      <c r="Q746" s="409"/>
      <c r="R746" s="414"/>
      <c r="S746" s="414"/>
      <c r="T746" s="414"/>
      <c r="U746" s="414"/>
      <c r="V746" s="414"/>
      <c r="W746" s="596"/>
      <c r="X746" s="406">
        <f t="shared" si="136"/>
        <v>0</v>
      </c>
    </row>
    <row r="747" spans="1:24" ht="18.75" thickBot="1">
      <c r="A747" s="336">
        <v>90</v>
      </c>
      <c r="B747" s="177"/>
      <c r="C747" s="207">
        <v>560</v>
      </c>
      <c r="D747" s="641" t="s">
        <v>459</v>
      </c>
      <c r="E747" s="625"/>
      <c r="F747" s="627"/>
      <c r="G747" s="318"/>
      <c r="H747" s="318"/>
      <c r="I747" s="856">
        <f t="shared" si="138"/>
        <v>0</v>
      </c>
      <c r="J747" s="316">
        <f t="shared" si="135"/>
      </c>
      <c r="K747" s="317"/>
      <c r="L747" s="594"/>
      <c r="M747" s="327"/>
      <c r="N747" s="408">
        <f t="shared" si="139"/>
        <v>0</v>
      </c>
      <c r="O747" s="595">
        <f t="shared" si="137"/>
        <v>0</v>
      </c>
      <c r="P747" s="317"/>
      <c r="Q747" s="409"/>
      <c r="R747" s="414"/>
      <c r="S747" s="414"/>
      <c r="T747" s="414"/>
      <c r="U747" s="414"/>
      <c r="V747" s="414"/>
      <c r="W747" s="596"/>
      <c r="X747" s="406">
        <f t="shared" si="136"/>
        <v>0</v>
      </c>
    </row>
    <row r="748" spans="1:24" ht="32.25" thickBot="1">
      <c r="A748" s="335">
        <v>115</v>
      </c>
      <c r="B748" s="177"/>
      <c r="C748" s="207">
        <v>580</v>
      </c>
      <c r="D748" s="640" t="s">
        <v>460</v>
      </c>
      <c r="E748" s="625"/>
      <c r="F748" s="627"/>
      <c r="G748" s="318"/>
      <c r="H748" s="318"/>
      <c r="I748" s="856">
        <f t="shared" si="138"/>
        <v>0</v>
      </c>
      <c r="J748" s="316">
        <f t="shared" si="135"/>
      </c>
      <c r="K748" s="317"/>
      <c r="L748" s="594"/>
      <c r="M748" s="327"/>
      <c r="N748" s="408">
        <f t="shared" si="139"/>
        <v>0</v>
      </c>
      <c r="O748" s="595">
        <f t="shared" si="137"/>
        <v>0</v>
      </c>
      <c r="P748" s="317"/>
      <c r="Q748" s="409"/>
      <c r="R748" s="414"/>
      <c r="S748" s="414"/>
      <c r="T748" s="414"/>
      <c r="U748" s="414"/>
      <c r="V748" s="414"/>
      <c r="W748" s="596"/>
      <c r="X748" s="406">
        <f t="shared" si="136"/>
        <v>0</v>
      </c>
    </row>
    <row r="749" spans="1:24" ht="32.25" thickBot="1">
      <c r="A749" s="335">
        <v>125</v>
      </c>
      <c r="B749" s="177"/>
      <c r="C749" s="208">
        <v>590</v>
      </c>
      <c r="D749" s="642" t="s">
        <v>461</v>
      </c>
      <c r="E749" s="625"/>
      <c r="F749" s="627"/>
      <c r="G749" s="318"/>
      <c r="H749" s="318"/>
      <c r="I749" s="856">
        <f t="shared" si="138"/>
        <v>0</v>
      </c>
      <c r="J749" s="316">
        <f t="shared" si="135"/>
      </c>
      <c r="K749" s="317"/>
      <c r="L749" s="594"/>
      <c r="M749" s="327"/>
      <c r="N749" s="408">
        <f t="shared" si="139"/>
        <v>0</v>
      </c>
      <c r="O749" s="595">
        <f t="shared" si="137"/>
        <v>0</v>
      </c>
      <c r="P749" s="317"/>
      <c r="Q749" s="409"/>
      <c r="R749" s="414"/>
      <c r="S749" s="414"/>
      <c r="T749" s="414"/>
      <c r="U749" s="414"/>
      <c r="V749" s="414"/>
      <c r="W749" s="596"/>
      <c r="X749" s="406">
        <f t="shared" si="136"/>
        <v>0</v>
      </c>
    </row>
    <row r="750" spans="1:24" ht="18.75" thickBot="1">
      <c r="A750" s="336">
        <v>130</v>
      </c>
      <c r="B750" s="173">
        <v>800</v>
      </c>
      <c r="C750" s="1060" t="s">
        <v>933</v>
      </c>
      <c r="D750" s="1060"/>
      <c r="E750" s="628"/>
      <c r="F750" s="631"/>
      <c r="G750" s="331"/>
      <c r="H750" s="331"/>
      <c r="I750" s="856">
        <f t="shared" si="138"/>
        <v>0</v>
      </c>
      <c r="J750" s="316">
        <f t="shared" si="135"/>
      </c>
      <c r="K750" s="317"/>
      <c r="L750" s="601"/>
      <c r="M750" s="329"/>
      <c r="N750" s="408">
        <f t="shared" si="139"/>
        <v>0</v>
      </c>
      <c r="O750" s="595">
        <f t="shared" si="137"/>
        <v>0</v>
      </c>
      <c r="P750" s="317"/>
      <c r="Q750" s="413"/>
      <c r="R750" s="428"/>
      <c r="S750" s="414"/>
      <c r="T750" s="414"/>
      <c r="U750" s="428"/>
      <c r="V750" s="414"/>
      <c r="W750" s="596"/>
      <c r="X750" s="406">
        <f t="shared" si="136"/>
        <v>0</v>
      </c>
    </row>
    <row r="751" spans="1:24" ht="18.75" thickBot="1">
      <c r="A751" s="336">
        <v>135</v>
      </c>
      <c r="B751" s="173">
        <v>1000</v>
      </c>
      <c r="C751" s="1082" t="s">
        <v>463</v>
      </c>
      <c r="D751" s="1082"/>
      <c r="E751" s="645">
        <f>SUM(E752:E769)</f>
        <v>0</v>
      </c>
      <c r="F751" s="410">
        <f>SUM(F752:F769)</f>
        <v>0</v>
      </c>
      <c r="G751" s="325">
        <f>SUM(G752:G769)</f>
        <v>0</v>
      </c>
      <c r="H751" s="325">
        <f>SUM(H752:H769)</f>
        <v>0</v>
      </c>
      <c r="I751" s="856">
        <f t="shared" si="138"/>
        <v>0</v>
      </c>
      <c r="J751" s="316">
        <f t="shared" si="135"/>
      </c>
      <c r="K751" s="317"/>
      <c r="L751" s="411">
        <f>SUM(L752:L769)</f>
        <v>0</v>
      </c>
      <c r="M751" s="412">
        <f>SUM(M752:M769)</f>
        <v>0</v>
      </c>
      <c r="N751" s="597">
        <f>SUM(N752:N769)</f>
        <v>0</v>
      </c>
      <c r="O751" s="598">
        <f>SUM(O752:O769)</f>
        <v>0</v>
      </c>
      <c r="P751" s="317"/>
      <c r="Q751" s="411">
        <f aca="true" t="shared" si="140" ref="Q751:W751">SUM(Q752:Q769)</f>
        <v>0</v>
      </c>
      <c r="R751" s="412">
        <f t="shared" si="140"/>
        <v>0</v>
      </c>
      <c r="S751" s="412">
        <f t="shared" si="140"/>
        <v>0</v>
      </c>
      <c r="T751" s="412">
        <f t="shared" si="140"/>
        <v>0</v>
      </c>
      <c r="U751" s="412">
        <f t="shared" si="140"/>
        <v>0</v>
      </c>
      <c r="V751" s="412">
        <f t="shared" si="140"/>
        <v>0</v>
      </c>
      <c r="W751" s="598">
        <f t="shared" si="140"/>
        <v>0</v>
      </c>
      <c r="X751" s="406">
        <f t="shared" si="136"/>
        <v>0</v>
      </c>
    </row>
    <row r="752" spans="1:24" ht="36" customHeight="1" thickBot="1">
      <c r="A752" s="336">
        <v>140</v>
      </c>
      <c r="B752" s="169"/>
      <c r="C752" s="180">
        <v>1011</v>
      </c>
      <c r="D752" s="209" t="s">
        <v>464</v>
      </c>
      <c r="E752" s="625"/>
      <c r="F752" s="627"/>
      <c r="G752" s="318"/>
      <c r="H752" s="318"/>
      <c r="I752" s="856">
        <f t="shared" si="138"/>
        <v>0</v>
      </c>
      <c r="J752" s="316">
        <f t="shared" si="135"/>
      </c>
      <c r="K752" s="317"/>
      <c r="L752" s="594"/>
      <c r="M752" s="327"/>
      <c r="N752" s="408">
        <f aca="true" t="shared" si="141" ref="N752:N769">I752</f>
        <v>0</v>
      </c>
      <c r="O752" s="595">
        <f t="shared" si="137"/>
        <v>0</v>
      </c>
      <c r="P752" s="317"/>
      <c r="Q752" s="594"/>
      <c r="R752" s="327"/>
      <c r="S752" s="602">
        <f aca="true" t="shared" si="142" ref="S752:S759">+IF(+(L752+M752)&gt;=I752,+M752,+(+I752-L752))</f>
        <v>0</v>
      </c>
      <c r="T752" s="408">
        <f>Q752+R752-S752</f>
        <v>0</v>
      </c>
      <c r="U752" s="327"/>
      <c r="V752" s="327"/>
      <c r="W752" s="328"/>
      <c r="X752" s="406">
        <f t="shared" si="136"/>
        <v>0</v>
      </c>
    </row>
    <row r="753" spans="1:24" ht="18.75" thickBot="1">
      <c r="A753" s="336">
        <v>145</v>
      </c>
      <c r="B753" s="169"/>
      <c r="C753" s="170">
        <v>1012</v>
      </c>
      <c r="D753" s="181" t="s">
        <v>465</v>
      </c>
      <c r="E753" s="625"/>
      <c r="F753" s="627"/>
      <c r="G753" s="318"/>
      <c r="H753" s="318"/>
      <c r="I753" s="856">
        <f t="shared" si="138"/>
        <v>0</v>
      </c>
      <c r="J753" s="316">
        <f t="shared" si="135"/>
      </c>
      <c r="K753" s="317"/>
      <c r="L753" s="594"/>
      <c r="M753" s="327"/>
      <c r="N753" s="408">
        <f t="shared" si="141"/>
        <v>0</v>
      </c>
      <c r="O753" s="595">
        <f t="shared" si="137"/>
        <v>0</v>
      </c>
      <c r="P753" s="317"/>
      <c r="Q753" s="594"/>
      <c r="R753" s="327"/>
      <c r="S753" s="602">
        <f t="shared" si="142"/>
        <v>0</v>
      </c>
      <c r="T753" s="408">
        <f aca="true" t="shared" si="143" ref="T753:T759">Q753+R753-S753</f>
        <v>0</v>
      </c>
      <c r="U753" s="327"/>
      <c r="V753" s="327"/>
      <c r="W753" s="328"/>
      <c r="X753" s="406">
        <f t="shared" si="136"/>
        <v>0</v>
      </c>
    </row>
    <row r="754" spans="1:24" ht="18.75" thickBot="1">
      <c r="A754" s="336">
        <v>150</v>
      </c>
      <c r="B754" s="169"/>
      <c r="C754" s="170">
        <v>1013</v>
      </c>
      <c r="D754" s="181" t="s">
        <v>466</v>
      </c>
      <c r="E754" s="625"/>
      <c r="F754" s="627"/>
      <c r="G754" s="318"/>
      <c r="H754" s="318"/>
      <c r="I754" s="856">
        <f t="shared" si="138"/>
        <v>0</v>
      </c>
      <c r="J754" s="316">
        <f t="shared" si="135"/>
      </c>
      <c r="K754" s="317"/>
      <c r="L754" s="594"/>
      <c r="M754" s="327"/>
      <c r="N754" s="408">
        <f t="shared" si="141"/>
        <v>0</v>
      </c>
      <c r="O754" s="595">
        <f t="shared" si="137"/>
        <v>0</v>
      </c>
      <c r="P754" s="317"/>
      <c r="Q754" s="594"/>
      <c r="R754" s="327"/>
      <c r="S754" s="602">
        <f t="shared" si="142"/>
        <v>0</v>
      </c>
      <c r="T754" s="408">
        <f t="shared" si="143"/>
        <v>0</v>
      </c>
      <c r="U754" s="327"/>
      <c r="V754" s="327"/>
      <c r="W754" s="328"/>
      <c r="X754" s="406">
        <f t="shared" si="136"/>
        <v>0</v>
      </c>
    </row>
    <row r="755" spans="1:24" ht="18.75" thickBot="1">
      <c r="A755" s="336">
        <v>155</v>
      </c>
      <c r="B755" s="169"/>
      <c r="C755" s="170">
        <v>1014</v>
      </c>
      <c r="D755" s="181" t="s">
        <v>467</v>
      </c>
      <c r="E755" s="625"/>
      <c r="F755" s="627"/>
      <c r="G755" s="318"/>
      <c r="H755" s="318"/>
      <c r="I755" s="856">
        <f t="shared" si="138"/>
        <v>0</v>
      </c>
      <c r="J755" s="316">
        <f t="shared" si="135"/>
      </c>
      <c r="K755" s="317"/>
      <c r="L755" s="594"/>
      <c r="M755" s="327"/>
      <c r="N755" s="408">
        <f t="shared" si="141"/>
        <v>0</v>
      </c>
      <c r="O755" s="595">
        <f t="shared" si="137"/>
        <v>0</v>
      </c>
      <c r="P755" s="317"/>
      <c r="Q755" s="594"/>
      <c r="R755" s="327"/>
      <c r="S755" s="602">
        <f t="shared" si="142"/>
        <v>0</v>
      </c>
      <c r="T755" s="408">
        <f t="shared" si="143"/>
        <v>0</v>
      </c>
      <c r="U755" s="327"/>
      <c r="V755" s="327"/>
      <c r="W755" s="328"/>
      <c r="X755" s="406">
        <f t="shared" si="136"/>
        <v>0</v>
      </c>
    </row>
    <row r="756" spans="1:24" ht="18.75" thickBot="1">
      <c r="A756" s="336">
        <v>160</v>
      </c>
      <c r="B756" s="169"/>
      <c r="C756" s="170">
        <v>1015</v>
      </c>
      <c r="D756" s="181" t="s">
        <v>468</v>
      </c>
      <c r="E756" s="625"/>
      <c r="F756" s="627"/>
      <c r="G756" s="318"/>
      <c r="H756" s="318"/>
      <c r="I756" s="856">
        <f t="shared" si="138"/>
        <v>0</v>
      </c>
      <c r="J756" s="316">
        <f t="shared" si="135"/>
      </c>
      <c r="K756" s="317"/>
      <c r="L756" s="594"/>
      <c r="M756" s="327"/>
      <c r="N756" s="408">
        <f t="shared" si="141"/>
        <v>0</v>
      </c>
      <c r="O756" s="595">
        <f t="shared" si="137"/>
        <v>0</v>
      </c>
      <c r="P756" s="317"/>
      <c r="Q756" s="594"/>
      <c r="R756" s="327"/>
      <c r="S756" s="602">
        <f t="shared" si="142"/>
        <v>0</v>
      </c>
      <c r="T756" s="408">
        <f t="shared" si="143"/>
        <v>0</v>
      </c>
      <c r="U756" s="327"/>
      <c r="V756" s="327"/>
      <c r="W756" s="328"/>
      <c r="X756" s="406">
        <f t="shared" si="136"/>
        <v>0</v>
      </c>
    </row>
    <row r="757" spans="1:24" ht="18.75" thickBot="1">
      <c r="A757" s="336">
        <v>165</v>
      </c>
      <c r="B757" s="169"/>
      <c r="C757" s="170">
        <v>1016</v>
      </c>
      <c r="D757" s="181" t="s">
        <v>469</v>
      </c>
      <c r="E757" s="625"/>
      <c r="F757" s="627"/>
      <c r="G757" s="318"/>
      <c r="H757" s="318"/>
      <c r="I757" s="856">
        <f t="shared" si="138"/>
        <v>0</v>
      </c>
      <c r="J757" s="316">
        <f t="shared" si="135"/>
      </c>
      <c r="K757" s="317"/>
      <c r="L757" s="594"/>
      <c r="M757" s="327"/>
      <c r="N757" s="408">
        <f t="shared" si="141"/>
        <v>0</v>
      </c>
      <c r="O757" s="595">
        <f t="shared" si="137"/>
        <v>0</v>
      </c>
      <c r="P757" s="317"/>
      <c r="Q757" s="594"/>
      <c r="R757" s="327"/>
      <c r="S757" s="602">
        <f t="shared" si="142"/>
        <v>0</v>
      </c>
      <c r="T757" s="408">
        <f t="shared" si="143"/>
        <v>0</v>
      </c>
      <c r="U757" s="327"/>
      <c r="V757" s="327"/>
      <c r="W757" s="328"/>
      <c r="X757" s="406">
        <f t="shared" si="136"/>
        <v>0</v>
      </c>
    </row>
    <row r="758" spans="1:24" ht="18.75" thickBot="1">
      <c r="A758" s="336">
        <v>170</v>
      </c>
      <c r="B758" s="174"/>
      <c r="C758" s="210">
        <v>1020</v>
      </c>
      <c r="D758" s="211" t="s">
        <v>470</v>
      </c>
      <c r="E758" s="625"/>
      <c r="F758" s="627"/>
      <c r="G758" s="318"/>
      <c r="H758" s="318"/>
      <c r="I758" s="856">
        <f t="shared" si="138"/>
        <v>0</v>
      </c>
      <c r="J758" s="316">
        <f t="shared" si="135"/>
      </c>
      <c r="K758" s="317"/>
      <c r="L758" s="594"/>
      <c r="M758" s="327"/>
      <c r="N758" s="408">
        <f t="shared" si="141"/>
        <v>0</v>
      </c>
      <c r="O758" s="595">
        <f t="shared" si="137"/>
        <v>0</v>
      </c>
      <c r="P758" s="317"/>
      <c r="Q758" s="594"/>
      <c r="R758" s="327"/>
      <c r="S758" s="602">
        <f t="shared" si="142"/>
        <v>0</v>
      </c>
      <c r="T758" s="408">
        <f t="shared" si="143"/>
        <v>0</v>
      </c>
      <c r="U758" s="327"/>
      <c r="V758" s="327"/>
      <c r="W758" s="328"/>
      <c r="X758" s="406">
        <f t="shared" si="136"/>
        <v>0</v>
      </c>
    </row>
    <row r="759" spans="1:24" ht="18.75" thickBot="1">
      <c r="A759" s="336">
        <v>175</v>
      </c>
      <c r="B759" s="169"/>
      <c r="C759" s="170">
        <v>1030</v>
      </c>
      <c r="D759" s="181" t="s">
        <v>471</v>
      </c>
      <c r="E759" s="625"/>
      <c r="F759" s="627"/>
      <c r="G759" s="318"/>
      <c r="H759" s="318"/>
      <c r="I759" s="856">
        <f t="shared" si="138"/>
        <v>0</v>
      </c>
      <c r="J759" s="316">
        <f t="shared" si="135"/>
      </c>
      <c r="K759" s="317"/>
      <c r="L759" s="594"/>
      <c r="M759" s="327"/>
      <c r="N759" s="408">
        <f t="shared" si="141"/>
        <v>0</v>
      </c>
      <c r="O759" s="595">
        <f t="shared" si="137"/>
        <v>0</v>
      </c>
      <c r="P759" s="317"/>
      <c r="Q759" s="594"/>
      <c r="R759" s="327"/>
      <c r="S759" s="602">
        <f t="shared" si="142"/>
        <v>0</v>
      </c>
      <c r="T759" s="408">
        <f t="shared" si="143"/>
        <v>0</v>
      </c>
      <c r="U759" s="327"/>
      <c r="V759" s="327"/>
      <c r="W759" s="328"/>
      <c r="X759" s="406">
        <f t="shared" si="136"/>
        <v>0</v>
      </c>
    </row>
    <row r="760" spans="1:24" ht="30.75" thickBot="1">
      <c r="A760" s="336">
        <v>180</v>
      </c>
      <c r="B760" s="169"/>
      <c r="C760" s="212">
        <v>1040</v>
      </c>
      <c r="D760" s="213" t="s">
        <v>472</v>
      </c>
      <c r="E760" s="625"/>
      <c r="F760" s="627"/>
      <c r="G760" s="318"/>
      <c r="H760" s="318"/>
      <c r="I760" s="856">
        <f t="shared" si="138"/>
        <v>0</v>
      </c>
      <c r="J760" s="316">
        <f t="shared" si="135"/>
      </c>
      <c r="K760" s="317"/>
      <c r="L760" s="594"/>
      <c r="M760" s="327"/>
      <c r="N760" s="408">
        <f t="shared" si="141"/>
        <v>0</v>
      </c>
      <c r="O760" s="595">
        <f t="shared" si="137"/>
        <v>0</v>
      </c>
      <c r="P760" s="317"/>
      <c r="Q760" s="409"/>
      <c r="R760" s="414"/>
      <c r="S760" s="414"/>
      <c r="T760" s="414"/>
      <c r="U760" s="414"/>
      <c r="V760" s="414"/>
      <c r="W760" s="596"/>
      <c r="X760" s="406">
        <f t="shared" si="136"/>
        <v>0</v>
      </c>
    </row>
    <row r="761" spans="1:24" ht="18.75" thickBot="1">
      <c r="A761" s="336">
        <v>185</v>
      </c>
      <c r="B761" s="169"/>
      <c r="C761" s="210">
        <v>1051</v>
      </c>
      <c r="D761" s="214" t="s">
        <v>473</v>
      </c>
      <c r="E761" s="625"/>
      <c r="F761" s="627"/>
      <c r="G761" s="318"/>
      <c r="H761" s="318"/>
      <c r="I761" s="856">
        <f t="shared" si="138"/>
        <v>0</v>
      </c>
      <c r="J761" s="316">
        <f t="shared" si="135"/>
      </c>
      <c r="K761" s="317"/>
      <c r="L761" s="594"/>
      <c r="M761" s="327"/>
      <c r="N761" s="408">
        <f t="shared" si="141"/>
        <v>0</v>
      </c>
      <c r="O761" s="595">
        <f t="shared" si="137"/>
        <v>0</v>
      </c>
      <c r="P761" s="317"/>
      <c r="Q761" s="409"/>
      <c r="R761" s="414"/>
      <c r="S761" s="414"/>
      <c r="T761" s="414"/>
      <c r="U761" s="414"/>
      <c r="V761" s="414"/>
      <c r="W761" s="596"/>
      <c r="X761" s="406">
        <f t="shared" si="136"/>
        <v>0</v>
      </c>
    </row>
    <row r="762" spans="1:24" ht="18.75" thickBot="1">
      <c r="A762" s="336">
        <v>190</v>
      </c>
      <c r="B762" s="169"/>
      <c r="C762" s="170">
        <v>1052</v>
      </c>
      <c r="D762" s="181" t="s">
        <v>474</v>
      </c>
      <c r="E762" s="625"/>
      <c r="F762" s="627"/>
      <c r="G762" s="318"/>
      <c r="H762" s="318"/>
      <c r="I762" s="856">
        <f t="shared" si="138"/>
        <v>0</v>
      </c>
      <c r="J762" s="316">
        <f t="shared" si="135"/>
      </c>
      <c r="K762" s="317"/>
      <c r="L762" s="594"/>
      <c r="M762" s="327"/>
      <c r="N762" s="408">
        <f t="shared" si="141"/>
        <v>0</v>
      </c>
      <c r="O762" s="595">
        <f t="shared" si="137"/>
        <v>0</v>
      </c>
      <c r="P762" s="317"/>
      <c r="Q762" s="409"/>
      <c r="R762" s="414"/>
      <c r="S762" s="414"/>
      <c r="T762" s="414"/>
      <c r="U762" s="414"/>
      <c r="V762" s="414"/>
      <c r="W762" s="596"/>
      <c r="X762" s="406">
        <f t="shared" si="136"/>
        <v>0</v>
      </c>
    </row>
    <row r="763" spans="1:24" ht="32.25" thickBot="1">
      <c r="A763" s="336">
        <v>195</v>
      </c>
      <c r="B763" s="169"/>
      <c r="C763" s="215">
        <v>1053</v>
      </c>
      <c r="D763" s="216" t="s">
        <v>475</v>
      </c>
      <c r="E763" s="625"/>
      <c r="F763" s="627"/>
      <c r="G763" s="318"/>
      <c r="H763" s="318"/>
      <c r="I763" s="856">
        <f t="shared" si="138"/>
        <v>0</v>
      </c>
      <c r="J763" s="316">
        <f t="shared" si="135"/>
      </c>
      <c r="K763" s="317"/>
      <c r="L763" s="594"/>
      <c r="M763" s="327"/>
      <c r="N763" s="408">
        <f t="shared" si="141"/>
        <v>0</v>
      </c>
      <c r="O763" s="595">
        <f t="shared" si="137"/>
        <v>0</v>
      </c>
      <c r="P763" s="317"/>
      <c r="Q763" s="409"/>
      <c r="R763" s="414"/>
      <c r="S763" s="414"/>
      <c r="T763" s="414"/>
      <c r="U763" s="414"/>
      <c r="V763" s="414"/>
      <c r="W763" s="596"/>
      <c r="X763" s="406">
        <f t="shared" si="136"/>
        <v>0</v>
      </c>
    </row>
    <row r="764" spans="1:24" ht="18.75" thickBot="1">
      <c r="A764" s="336">
        <v>200</v>
      </c>
      <c r="B764" s="169"/>
      <c r="C764" s="170">
        <v>1062</v>
      </c>
      <c r="D764" s="172" t="s">
        <v>476</v>
      </c>
      <c r="E764" s="625"/>
      <c r="F764" s="627"/>
      <c r="G764" s="318"/>
      <c r="H764" s="318"/>
      <c r="I764" s="856">
        <f t="shared" si="138"/>
        <v>0</v>
      </c>
      <c r="J764" s="316">
        <f t="shared" si="135"/>
      </c>
      <c r="K764" s="317"/>
      <c r="L764" s="594"/>
      <c r="M764" s="327"/>
      <c r="N764" s="408">
        <f t="shared" si="141"/>
        <v>0</v>
      </c>
      <c r="O764" s="595">
        <f t="shared" si="137"/>
        <v>0</v>
      </c>
      <c r="P764" s="317"/>
      <c r="Q764" s="594"/>
      <c r="R764" s="327"/>
      <c r="S764" s="602">
        <f>+IF(+(L764+M764)&gt;=I764,+M764,+(+I764-L764))</f>
        <v>0</v>
      </c>
      <c r="T764" s="408">
        <f>Q764+R764-S764</f>
        <v>0</v>
      </c>
      <c r="U764" s="327"/>
      <c r="V764" s="327"/>
      <c r="W764" s="328"/>
      <c r="X764" s="406">
        <f t="shared" si="136"/>
        <v>0</v>
      </c>
    </row>
    <row r="765" spans="1:24" ht="18.75" thickBot="1">
      <c r="A765" s="336">
        <v>205</v>
      </c>
      <c r="B765" s="169"/>
      <c r="C765" s="170">
        <v>1063</v>
      </c>
      <c r="D765" s="172" t="s">
        <v>477</v>
      </c>
      <c r="E765" s="625"/>
      <c r="F765" s="627"/>
      <c r="G765" s="318"/>
      <c r="H765" s="318"/>
      <c r="I765" s="856">
        <f t="shared" si="138"/>
        <v>0</v>
      </c>
      <c r="J765" s="316">
        <f t="shared" si="135"/>
      </c>
      <c r="K765" s="317"/>
      <c r="L765" s="594"/>
      <c r="M765" s="327"/>
      <c r="N765" s="408">
        <f t="shared" si="141"/>
        <v>0</v>
      </c>
      <c r="O765" s="595">
        <f t="shared" si="137"/>
        <v>0</v>
      </c>
      <c r="P765" s="317"/>
      <c r="Q765" s="409"/>
      <c r="R765" s="414"/>
      <c r="S765" s="414"/>
      <c r="T765" s="414"/>
      <c r="U765" s="414"/>
      <c r="V765" s="414"/>
      <c r="W765" s="596"/>
      <c r="X765" s="406">
        <f t="shared" si="136"/>
        <v>0</v>
      </c>
    </row>
    <row r="766" spans="1:24" ht="18.75" thickBot="1">
      <c r="A766" s="336">
        <v>210</v>
      </c>
      <c r="B766" s="169"/>
      <c r="C766" s="215">
        <v>1069</v>
      </c>
      <c r="D766" s="217" t="s">
        <v>478</v>
      </c>
      <c r="E766" s="625"/>
      <c r="F766" s="627"/>
      <c r="G766" s="318"/>
      <c r="H766" s="318"/>
      <c r="I766" s="856">
        <f t="shared" si="138"/>
        <v>0</v>
      </c>
      <c r="J766" s="316">
        <f t="shared" si="135"/>
      </c>
      <c r="K766" s="317"/>
      <c r="L766" s="594"/>
      <c r="M766" s="327"/>
      <c r="N766" s="408">
        <f t="shared" si="141"/>
        <v>0</v>
      </c>
      <c r="O766" s="595">
        <f t="shared" si="137"/>
        <v>0</v>
      </c>
      <c r="P766" s="317"/>
      <c r="Q766" s="594"/>
      <c r="R766" s="327"/>
      <c r="S766" s="602">
        <f>+IF(+(L766+M766)&gt;=I766,+M766,+(+I766-L766))</f>
        <v>0</v>
      </c>
      <c r="T766" s="408">
        <f>Q766+R766-S766</f>
        <v>0</v>
      </c>
      <c r="U766" s="327"/>
      <c r="V766" s="327"/>
      <c r="W766" s="328"/>
      <c r="X766" s="406">
        <f t="shared" si="136"/>
        <v>0</v>
      </c>
    </row>
    <row r="767" spans="1:24" ht="30.75" thickBot="1">
      <c r="A767" s="336">
        <v>215</v>
      </c>
      <c r="B767" s="174"/>
      <c r="C767" s="170">
        <v>1091</v>
      </c>
      <c r="D767" s="181" t="s">
        <v>479</v>
      </c>
      <c r="E767" s="625"/>
      <c r="F767" s="627"/>
      <c r="G767" s="318"/>
      <c r="H767" s="318"/>
      <c r="I767" s="856">
        <f t="shared" si="138"/>
        <v>0</v>
      </c>
      <c r="J767" s="316">
        <f t="shared" si="135"/>
      </c>
      <c r="K767" s="317"/>
      <c r="L767" s="594"/>
      <c r="M767" s="327"/>
      <c r="N767" s="408">
        <f t="shared" si="141"/>
        <v>0</v>
      </c>
      <c r="O767" s="595">
        <f t="shared" si="137"/>
        <v>0</v>
      </c>
      <c r="P767" s="317"/>
      <c r="Q767" s="594"/>
      <c r="R767" s="327"/>
      <c r="S767" s="602">
        <f>+IF(+(L767+M767)&gt;=I767,+M767,+(+I767-L767))</f>
        <v>0</v>
      </c>
      <c r="T767" s="408">
        <f>Q767+R767-S767</f>
        <v>0</v>
      </c>
      <c r="U767" s="327"/>
      <c r="V767" s="327"/>
      <c r="W767" s="328"/>
      <c r="X767" s="406">
        <f t="shared" si="136"/>
        <v>0</v>
      </c>
    </row>
    <row r="768" spans="1:24" ht="30.75" thickBot="1">
      <c r="A768" s="335">
        <v>220</v>
      </c>
      <c r="B768" s="169"/>
      <c r="C768" s="170">
        <v>1092</v>
      </c>
      <c r="D768" s="181" t="s">
        <v>480</v>
      </c>
      <c r="E768" s="625"/>
      <c r="F768" s="627"/>
      <c r="G768" s="318"/>
      <c r="H768" s="318"/>
      <c r="I768" s="856">
        <f t="shared" si="138"/>
        <v>0</v>
      </c>
      <c r="J768" s="316">
        <f t="shared" si="135"/>
      </c>
      <c r="K768" s="317"/>
      <c r="L768" s="594"/>
      <c r="M768" s="327"/>
      <c r="N768" s="408">
        <f t="shared" si="141"/>
        <v>0</v>
      </c>
      <c r="O768" s="595">
        <f t="shared" si="137"/>
        <v>0</v>
      </c>
      <c r="P768" s="317"/>
      <c r="Q768" s="409"/>
      <c r="R768" s="414"/>
      <c r="S768" s="414"/>
      <c r="T768" s="414"/>
      <c r="U768" s="414"/>
      <c r="V768" s="414"/>
      <c r="W768" s="596"/>
      <c r="X768" s="406">
        <f t="shared" si="136"/>
        <v>0</v>
      </c>
    </row>
    <row r="769" spans="1:24" ht="30.75" thickBot="1">
      <c r="A769" s="336">
        <v>225</v>
      </c>
      <c r="B769" s="169"/>
      <c r="C769" s="176">
        <v>1098</v>
      </c>
      <c r="D769" s="182" t="s">
        <v>481</v>
      </c>
      <c r="E769" s="625"/>
      <c r="F769" s="627"/>
      <c r="G769" s="318"/>
      <c r="H769" s="318"/>
      <c r="I769" s="856">
        <f t="shared" si="138"/>
        <v>0</v>
      </c>
      <c r="J769" s="316">
        <f t="shared" si="135"/>
      </c>
      <c r="K769" s="317"/>
      <c r="L769" s="594"/>
      <c r="M769" s="327"/>
      <c r="N769" s="408">
        <f t="shared" si="141"/>
        <v>0</v>
      </c>
      <c r="O769" s="595">
        <f t="shared" si="137"/>
        <v>0</v>
      </c>
      <c r="P769" s="317"/>
      <c r="Q769" s="594"/>
      <c r="R769" s="327"/>
      <c r="S769" s="602">
        <f>+IF(+(L769+M769)&gt;=I769,+M769,+(+I769-L769))</f>
        <v>0</v>
      </c>
      <c r="T769" s="408">
        <f>Q769+R769-S769</f>
        <v>0</v>
      </c>
      <c r="U769" s="327"/>
      <c r="V769" s="327"/>
      <c r="W769" s="328"/>
      <c r="X769" s="406">
        <f t="shared" si="136"/>
        <v>0</v>
      </c>
    </row>
    <row r="770" spans="1:24" ht="18.75" thickBot="1">
      <c r="A770" s="336">
        <v>230</v>
      </c>
      <c r="B770" s="173">
        <v>2100</v>
      </c>
      <c r="C770" s="1024" t="s">
        <v>997</v>
      </c>
      <c r="D770" s="1024"/>
      <c r="E770" s="645">
        <f>SUM(E771:E775)</f>
        <v>0</v>
      </c>
      <c r="F770" s="410">
        <f>SUM(F771:F775)</f>
        <v>0</v>
      </c>
      <c r="G770" s="325">
        <f>SUM(G771:G775)</f>
        <v>0</v>
      </c>
      <c r="H770" s="325">
        <f>SUM(H771:H775)</f>
        <v>0</v>
      </c>
      <c r="I770" s="325">
        <f>SUM(I771:I775)</f>
        <v>0</v>
      </c>
      <c r="J770" s="316">
        <f t="shared" si="135"/>
      </c>
      <c r="K770" s="317"/>
      <c r="L770" s="411">
        <f>SUM(L771:L775)</f>
        <v>0</v>
      </c>
      <c r="M770" s="412">
        <f>SUM(M771:M775)</f>
        <v>0</v>
      </c>
      <c r="N770" s="597">
        <f>SUM(N771:N775)</f>
        <v>0</v>
      </c>
      <c r="O770" s="598">
        <f>SUM(O771:O775)</f>
        <v>0</v>
      </c>
      <c r="P770" s="317"/>
      <c r="Q770" s="413"/>
      <c r="R770" s="428"/>
      <c r="S770" s="428"/>
      <c r="T770" s="428"/>
      <c r="U770" s="428"/>
      <c r="V770" s="428"/>
      <c r="W770" s="599"/>
      <c r="X770" s="406">
        <f t="shared" si="136"/>
        <v>0</v>
      </c>
    </row>
    <row r="771" spans="1:24" ht="18.75" thickBot="1">
      <c r="A771" s="336">
        <v>235</v>
      </c>
      <c r="B771" s="169"/>
      <c r="C771" s="180">
        <v>2110</v>
      </c>
      <c r="D771" s="183" t="s">
        <v>482</v>
      </c>
      <c r="E771" s="625"/>
      <c r="F771" s="627"/>
      <c r="G771" s="318"/>
      <c r="H771" s="318"/>
      <c r="I771" s="856">
        <f t="shared" si="138"/>
        <v>0</v>
      </c>
      <c r="J771" s="316">
        <f t="shared" si="135"/>
      </c>
      <c r="K771" s="317"/>
      <c r="L771" s="594"/>
      <c r="M771" s="327"/>
      <c r="N771" s="408">
        <f>I771</f>
        <v>0</v>
      </c>
      <c r="O771" s="595">
        <f t="shared" si="137"/>
        <v>0</v>
      </c>
      <c r="P771" s="317"/>
      <c r="Q771" s="409"/>
      <c r="R771" s="414"/>
      <c r="S771" s="414"/>
      <c r="T771" s="414"/>
      <c r="U771" s="414"/>
      <c r="V771" s="414"/>
      <c r="W771" s="596"/>
      <c r="X771" s="406">
        <f t="shared" si="136"/>
        <v>0</v>
      </c>
    </row>
    <row r="772" spans="1:24" ht="18.75" thickBot="1">
      <c r="A772" s="336">
        <v>240</v>
      </c>
      <c r="B772" s="218"/>
      <c r="C772" s="170">
        <v>2120</v>
      </c>
      <c r="D772" s="205" t="s">
        <v>483</v>
      </c>
      <c r="E772" s="625"/>
      <c r="F772" s="627"/>
      <c r="G772" s="318"/>
      <c r="H772" s="318"/>
      <c r="I772" s="856">
        <f t="shared" si="138"/>
        <v>0</v>
      </c>
      <c r="J772" s="316">
        <f t="shared" si="135"/>
      </c>
      <c r="K772" s="317"/>
      <c r="L772" s="594"/>
      <c r="M772" s="327"/>
      <c r="N772" s="408">
        <f>I772</f>
        <v>0</v>
      </c>
      <c r="O772" s="595">
        <f t="shared" si="137"/>
        <v>0</v>
      </c>
      <c r="P772" s="317"/>
      <c r="Q772" s="409"/>
      <c r="R772" s="414"/>
      <c r="S772" s="414"/>
      <c r="T772" s="414"/>
      <c r="U772" s="414"/>
      <c r="V772" s="414"/>
      <c r="W772" s="596"/>
      <c r="X772" s="406">
        <f t="shared" si="136"/>
        <v>0</v>
      </c>
    </row>
    <row r="773" spans="1:24" ht="18.75" thickBot="1">
      <c r="A773" s="336">
        <v>245</v>
      </c>
      <c r="B773" s="218"/>
      <c r="C773" s="170">
        <v>2125</v>
      </c>
      <c r="D773" s="199" t="s">
        <v>934</v>
      </c>
      <c r="E773" s="625"/>
      <c r="F773" s="627"/>
      <c r="G773" s="318"/>
      <c r="H773" s="318"/>
      <c r="I773" s="856">
        <f t="shared" si="138"/>
        <v>0</v>
      </c>
      <c r="J773" s="316">
        <f t="shared" si="135"/>
      </c>
      <c r="K773" s="317"/>
      <c r="L773" s="594"/>
      <c r="M773" s="327"/>
      <c r="N773" s="408">
        <f>I773</f>
        <v>0</v>
      </c>
      <c r="O773" s="595">
        <f t="shared" si="137"/>
        <v>0</v>
      </c>
      <c r="P773" s="317"/>
      <c r="Q773" s="409"/>
      <c r="R773" s="414"/>
      <c r="S773" s="414"/>
      <c r="T773" s="414"/>
      <c r="U773" s="414"/>
      <c r="V773" s="414"/>
      <c r="W773" s="596"/>
      <c r="X773" s="406">
        <f t="shared" si="136"/>
        <v>0</v>
      </c>
    </row>
    <row r="774" spans="1:24" ht="32.25" thickBot="1">
      <c r="A774" s="335">
        <v>250</v>
      </c>
      <c r="B774" s="177"/>
      <c r="C774" s="176">
        <v>2140</v>
      </c>
      <c r="D774" s="193" t="s">
        <v>485</v>
      </c>
      <c r="E774" s="625"/>
      <c r="F774" s="627"/>
      <c r="G774" s="318"/>
      <c r="H774" s="318"/>
      <c r="I774" s="856">
        <f t="shared" si="138"/>
        <v>0</v>
      </c>
      <c r="J774" s="316">
        <f t="shared" si="135"/>
      </c>
      <c r="K774" s="317"/>
      <c r="L774" s="594"/>
      <c r="M774" s="327"/>
      <c r="N774" s="408">
        <f>I774</f>
        <v>0</v>
      </c>
      <c r="O774" s="595">
        <f t="shared" si="137"/>
        <v>0</v>
      </c>
      <c r="P774" s="317"/>
      <c r="Q774" s="409"/>
      <c r="R774" s="414"/>
      <c r="S774" s="414"/>
      <c r="T774" s="414"/>
      <c r="U774" s="414"/>
      <c r="V774" s="414"/>
      <c r="W774" s="596"/>
      <c r="X774" s="406">
        <f t="shared" si="136"/>
        <v>0</v>
      </c>
    </row>
    <row r="775" spans="1:24" ht="32.25" thickBot="1">
      <c r="A775" s="336">
        <v>255</v>
      </c>
      <c r="B775" s="169"/>
      <c r="C775" s="176">
        <v>2190</v>
      </c>
      <c r="D775" s="193" t="s">
        <v>486</v>
      </c>
      <c r="E775" s="625"/>
      <c r="F775" s="627"/>
      <c r="G775" s="318"/>
      <c r="H775" s="318"/>
      <c r="I775" s="856">
        <f t="shared" si="138"/>
        <v>0</v>
      </c>
      <c r="J775" s="316">
        <f t="shared" si="135"/>
      </c>
      <c r="K775" s="317"/>
      <c r="L775" s="594"/>
      <c r="M775" s="327"/>
      <c r="N775" s="408">
        <f>I775</f>
        <v>0</v>
      </c>
      <c r="O775" s="595">
        <f t="shared" si="137"/>
        <v>0</v>
      </c>
      <c r="P775" s="317"/>
      <c r="Q775" s="409"/>
      <c r="R775" s="414"/>
      <c r="S775" s="414"/>
      <c r="T775" s="414"/>
      <c r="U775" s="414"/>
      <c r="V775" s="414"/>
      <c r="W775" s="596"/>
      <c r="X775" s="406">
        <f t="shared" si="136"/>
        <v>0</v>
      </c>
    </row>
    <row r="776" spans="1:24" ht="18.75" thickBot="1">
      <c r="A776" s="336">
        <v>260</v>
      </c>
      <c r="B776" s="173">
        <v>2200</v>
      </c>
      <c r="C776" s="1024" t="s">
        <v>487</v>
      </c>
      <c r="D776" s="1024"/>
      <c r="E776" s="645">
        <f>SUM(E777:E779)</f>
        <v>0</v>
      </c>
      <c r="F776" s="410">
        <f>SUM(F777:F779)</f>
        <v>0</v>
      </c>
      <c r="G776" s="325">
        <f>SUM(G777:G779)</f>
        <v>0</v>
      </c>
      <c r="H776" s="325">
        <f>SUM(H777:H779)</f>
        <v>0</v>
      </c>
      <c r="I776" s="325">
        <f>SUM(I777:I779)</f>
        <v>0</v>
      </c>
      <c r="J776" s="316">
        <f t="shared" si="135"/>
      </c>
      <c r="K776" s="317"/>
      <c r="L776" s="411">
        <f>SUM(L777:L779)</f>
        <v>0</v>
      </c>
      <c r="M776" s="412">
        <f>SUM(M777:M779)</f>
        <v>0</v>
      </c>
      <c r="N776" s="597">
        <f>SUM(N777:N779)</f>
        <v>0</v>
      </c>
      <c r="O776" s="598">
        <f>SUM(O777:O779)</f>
        <v>0</v>
      </c>
      <c r="P776" s="317"/>
      <c r="Q776" s="413"/>
      <c r="R776" s="428"/>
      <c r="S776" s="428"/>
      <c r="T776" s="428"/>
      <c r="U776" s="428"/>
      <c r="V776" s="428"/>
      <c r="W776" s="599"/>
      <c r="X776" s="406">
        <f t="shared" si="136"/>
        <v>0</v>
      </c>
    </row>
    <row r="777" spans="1:24" ht="18.75" thickBot="1">
      <c r="A777" s="336">
        <v>265</v>
      </c>
      <c r="B777" s="169"/>
      <c r="C777" s="180">
        <v>2220</v>
      </c>
      <c r="D777" s="171" t="s">
        <v>488</v>
      </c>
      <c r="E777" s="625"/>
      <c r="F777" s="627"/>
      <c r="G777" s="318"/>
      <c r="H777" s="318"/>
      <c r="I777" s="856">
        <f aca="true" t="shared" si="144" ref="I777:I783">F777+G777+H777</f>
        <v>0</v>
      </c>
      <c r="J777" s="316">
        <f t="shared" si="135"/>
      </c>
      <c r="K777" s="317"/>
      <c r="L777" s="409"/>
      <c r="M777" s="414"/>
      <c r="N777" s="414"/>
      <c r="O777" s="596"/>
      <c r="P777" s="317"/>
      <c r="Q777" s="409"/>
      <c r="R777" s="414"/>
      <c r="S777" s="414"/>
      <c r="T777" s="414"/>
      <c r="U777" s="414"/>
      <c r="V777" s="414"/>
      <c r="W777" s="596"/>
      <c r="X777" s="406">
        <f t="shared" si="136"/>
        <v>0</v>
      </c>
    </row>
    <row r="778" spans="1:24" ht="18.75" thickBot="1">
      <c r="A778" s="335">
        <v>270</v>
      </c>
      <c r="B778" s="169"/>
      <c r="C778" s="170">
        <v>2221</v>
      </c>
      <c r="D778" s="172" t="s">
        <v>489</v>
      </c>
      <c r="E778" s="625"/>
      <c r="F778" s="627"/>
      <c r="G778" s="318"/>
      <c r="H778" s="318"/>
      <c r="I778" s="856">
        <f t="shared" si="144"/>
        <v>0</v>
      </c>
      <c r="J778" s="316">
        <f t="shared" si="135"/>
      </c>
      <c r="K778" s="317"/>
      <c r="L778" s="594"/>
      <c r="M778" s="327"/>
      <c r="N778" s="408">
        <f aca="true" t="shared" si="145" ref="N778:N783">I778</f>
        <v>0</v>
      </c>
      <c r="O778" s="595">
        <f aca="true" t="shared" si="146" ref="O778:O783">L778+M778-N778</f>
        <v>0</v>
      </c>
      <c r="P778" s="317"/>
      <c r="Q778" s="409"/>
      <c r="R778" s="414"/>
      <c r="S778" s="414"/>
      <c r="T778" s="414"/>
      <c r="U778" s="414"/>
      <c r="V778" s="414"/>
      <c r="W778" s="596"/>
      <c r="X778" s="406">
        <f t="shared" si="136"/>
        <v>0</v>
      </c>
    </row>
    <row r="779" spans="1:24" ht="18.75" thickBot="1">
      <c r="A779" s="335">
        <v>290</v>
      </c>
      <c r="B779" s="169"/>
      <c r="C779" s="176">
        <v>2224</v>
      </c>
      <c r="D779" s="175" t="s">
        <v>490</v>
      </c>
      <c r="E779" s="625"/>
      <c r="F779" s="627"/>
      <c r="G779" s="318"/>
      <c r="H779" s="318"/>
      <c r="I779" s="856">
        <f t="shared" si="144"/>
        <v>0</v>
      </c>
      <c r="J779" s="316">
        <f t="shared" si="135"/>
      </c>
      <c r="K779" s="317"/>
      <c r="L779" s="594"/>
      <c r="M779" s="327"/>
      <c r="N779" s="408">
        <f t="shared" si="145"/>
        <v>0</v>
      </c>
      <c r="O779" s="595">
        <f t="shared" si="146"/>
        <v>0</v>
      </c>
      <c r="P779" s="317"/>
      <c r="Q779" s="409"/>
      <c r="R779" s="414"/>
      <c r="S779" s="414"/>
      <c r="T779" s="414"/>
      <c r="U779" s="414"/>
      <c r="V779" s="414"/>
      <c r="W779" s="596"/>
      <c r="X779" s="406">
        <f t="shared" si="136"/>
        <v>0</v>
      </c>
    </row>
    <row r="780" spans="1:24" ht="18.75" thickBot="1">
      <c r="A780" s="415">
        <v>320</v>
      </c>
      <c r="B780" s="173">
        <v>2500</v>
      </c>
      <c r="C780" s="1024" t="s">
        <v>491</v>
      </c>
      <c r="D780" s="1024"/>
      <c r="E780" s="628"/>
      <c r="F780" s="631"/>
      <c r="G780" s="331"/>
      <c r="H780" s="331"/>
      <c r="I780" s="856">
        <f t="shared" si="144"/>
        <v>0</v>
      </c>
      <c r="J780" s="316">
        <f t="shared" si="135"/>
      </c>
      <c r="K780" s="317"/>
      <c r="L780" s="601"/>
      <c r="M780" s="329"/>
      <c r="N780" s="408">
        <f t="shared" si="145"/>
        <v>0</v>
      </c>
      <c r="O780" s="595">
        <f t="shared" si="146"/>
        <v>0</v>
      </c>
      <c r="P780" s="317"/>
      <c r="Q780" s="413"/>
      <c r="R780" s="428"/>
      <c r="S780" s="414"/>
      <c r="T780" s="414"/>
      <c r="U780" s="428"/>
      <c r="V780" s="414"/>
      <c r="W780" s="596"/>
      <c r="X780" s="406">
        <f t="shared" si="136"/>
        <v>0</v>
      </c>
    </row>
    <row r="781" spans="1:24" ht="18.75" thickBot="1">
      <c r="A781" s="335">
        <v>330</v>
      </c>
      <c r="B781" s="173">
        <v>2600</v>
      </c>
      <c r="C781" s="1052" t="s">
        <v>492</v>
      </c>
      <c r="D781" s="1050"/>
      <c r="E781" s="628"/>
      <c r="F781" s="631"/>
      <c r="G781" s="331"/>
      <c r="H781" s="331"/>
      <c r="I781" s="856">
        <f t="shared" si="144"/>
        <v>0</v>
      </c>
      <c r="J781" s="316">
        <f t="shared" si="135"/>
      </c>
      <c r="K781" s="317"/>
      <c r="L781" s="601"/>
      <c r="M781" s="329"/>
      <c r="N781" s="408">
        <f t="shared" si="145"/>
        <v>0</v>
      </c>
      <c r="O781" s="595">
        <f t="shared" si="146"/>
        <v>0</v>
      </c>
      <c r="P781" s="317"/>
      <c r="Q781" s="413"/>
      <c r="R781" s="428"/>
      <c r="S781" s="414"/>
      <c r="T781" s="414"/>
      <c r="U781" s="428"/>
      <c r="V781" s="414"/>
      <c r="W781" s="596"/>
      <c r="X781" s="406">
        <f t="shared" si="136"/>
        <v>0</v>
      </c>
    </row>
    <row r="782" spans="1:24" ht="18.75" thickBot="1">
      <c r="A782" s="335">
        <v>350</v>
      </c>
      <c r="B782" s="173">
        <v>2700</v>
      </c>
      <c r="C782" s="1088" t="s">
        <v>493</v>
      </c>
      <c r="D782" s="1089"/>
      <c r="E782" s="628"/>
      <c r="F782" s="631"/>
      <c r="G782" s="331"/>
      <c r="H782" s="331"/>
      <c r="I782" s="856">
        <f t="shared" si="144"/>
        <v>0</v>
      </c>
      <c r="J782" s="316">
        <f t="shared" si="135"/>
      </c>
      <c r="K782" s="317"/>
      <c r="L782" s="601"/>
      <c r="M782" s="329"/>
      <c r="N782" s="408">
        <f t="shared" si="145"/>
        <v>0</v>
      </c>
      <c r="O782" s="595">
        <f t="shared" si="146"/>
        <v>0</v>
      </c>
      <c r="P782" s="317"/>
      <c r="Q782" s="413"/>
      <c r="R782" s="428"/>
      <c r="S782" s="414"/>
      <c r="T782" s="414"/>
      <c r="U782" s="428"/>
      <c r="V782" s="414"/>
      <c r="W782" s="596"/>
      <c r="X782" s="406">
        <f t="shared" si="136"/>
        <v>0</v>
      </c>
    </row>
    <row r="783" spans="1:24" ht="18.75" thickBot="1">
      <c r="A783" s="336">
        <v>355</v>
      </c>
      <c r="B783" s="173">
        <v>2800</v>
      </c>
      <c r="C783" s="1103" t="s">
        <v>494</v>
      </c>
      <c r="D783" s="1055"/>
      <c r="E783" s="628"/>
      <c r="F783" s="631"/>
      <c r="G783" s="331"/>
      <c r="H783" s="331"/>
      <c r="I783" s="856">
        <f t="shared" si="144"/>
        <v>0</v>
      </c>
      <c r="J783" s="316">
        <f t="shared" si="135"/>
      </c>
      <c r="K783" s="317"/>
      <c r="L783" s="601"/>
      <c r="M783" s="329"/>
      <c r="N783" s="408">
        <f t="shared" si="145"/>
        <v>0</v>
      </c>
      <c r="O783" s="595">
        <f t="shared" si="146"/>
        <v>0</v>
      </c>
      <c r="P783" s="317"/>
      <c r="Q783" s="413"/>
      <c r="R783" s="428"/>
      <c r="S783" s="414"/>
      <c r="T783" s="414"/>
      <c r="U783" s="428"/>
      <c r="V783" s="414"/>
      <c r="W783" s="596"/>
      <c r="X783" s="406">
        <f t="shared" si="136"/>
        <v>0</v>
      </c>
    </row>
    <row r="784" spans="1:24" ht="18.75" thickBot="1">
      <c r="A784" s="336">
        <v>375</v>
      </c>
      <c r="B784" s="173">
        <v>2900</v>
      </c>
      <c r="C784" s="1024" t="s">
        <v>495</v>
      </c>
      <c r="D784" s="1024"/>
      <c r="E784" s="645">
        <f>SUM(E785:E790)</f>
        <v>0</v>
      </c>
      <c r="F784" s="410">
        <f>SUM(F785:F790)</f>
        <v>0</v>
      </c>
      <c r="G784" s="325">
        <f>SUM(G785:G790)</f>
        <v>0</v>
      </c>
      <c r="H784" s="325">
        <f>SUM(H785:H790)</f>
        <v>0</v>
      </c>
      <c r="I784" s="325">
        <f>SUM(I785:I790)</f>
        <v>0</v>
      </c>
      <c r="J784" s="316">
        <f t="shared" si="135"/>
      </c>
      <c r="K784" s="317"/>
      <c r="L784" s="411">
        <f>SUM(L785:L790)</f>
        <v>0</v>
      </c>
      <c r="M784" s="412">
        <f>SUM(M785:M790)</f>
        <v>0</v>
      </c>
      <c r="N784" s="597">
        <f>SUM(N785:N790)</f>
        <v>0</v>
      </c>
      <c r="O784" s="598">
        <f>SUM(O785:O790)</f>
        <v>0</v>
      </c>
      <c r="P784" s="317"/>
      <c r="Q784" s="413"/>
      <c r="R784" s="428"/>
      <c r="S784" s="428"/>
      <c r="T784" s="428"/>
      <c r="U784" s="428"/>
      <c r="V784" s="428"/>
      <c r="W784" s="599"/>
      <c r="X784" s="406">
        <f t="shared" si="136"/>
        <v>0</v>
      </c>
    </row>
    <row r="785" spans="1:24" ht="32.25" thickBot="1">
      <c r="A785" s="336">
        <v>380</v>
      </c>
      <c r="B785" s="219"/>
      <c r="C785" s="180">
        <v>2920</v>
      </c>
      <c r="D785" s="417" t="s">
        <v>496</v>
      </c>
      <c r="E785" s="625"/>
      <c r="F785" s="627"/>
      <c r="G785" s="318"/>
      <c r="H785" s="318"/>
      <c r="I785" s="856">
        <f aca="true" t="shared" si="147" ref="I785:I790">F785+G785+H785</f>
        <v>0</v>
      </c>
      <c r="J785" s="316">
        <f t="shared" si="135"/>
      </c>
      <c r="K785" s="317"/>
      <c r="L785" s="594"/>
      <c r="M785" s="327"/>
      <c r="N785" s="408">
        <f aca="true" t="shared" si="148" ref="N785:N790">I785</f>
        <v>0</v>
      </c>
      <c r="O785" s="595">
        <f aca="true" t="shared" si="149" ref="O785:O790">L785+M785-N785</f>
        <v>0</v>
      </c>
      <c r="P785" s="317"/>
      <c r="Q785" s="409"/>
      <c r="R785" s="414"/>
      <c r="S785" s="414"/>
      <c r="T785" s="414"/>
      <c r="U785" s="414"/>
      <c r="V785" s="414"/>
      <c r="W785" s="596"/>
      <c r="X785" s="406">
        <f t="shared" si="136"/>
        <v>0</v>
      </c>
    </row>
    <row r="786" spans="1:24" ht="36" customHeight="1" thickBot="1">
      <c r="A786" s="336">
        <v>385</v>
      </c>
      <c r="B786" s="219"/>
      <c r="C786" s="215">
        <v>2969</v>
      </c>
      <c r="D786" s="418" t="s">
        <v>497</v>
      </c>
      <c r="E786" s="625"/>
      <c r="F786" s="627"/>
      <c r="G786" s="318"/>
      <c r="H786" s="318"/>
      <c r="I786" s="856">
        <f t="shared" si="147"/>
        <v>0</v>
      </c>
      <c r="J786" s="316">
        <f t="shared" si="135"/>
      </c>
      <c r="K786" s="317"/>
      <c r="L786" s="594"/>
      <c r="M786" s="327"/>
      <c r="N786" s="408">
        <f t="shared" si="148"/>
        <v>0</v>
      </c>
      <c r="O786" s="595">
        <f t="shared" si="149"/>
        <v>0</v>
      </c>
      <c r="P786" s="317"/>
      <c r="Q786" s="409"/>
      <c r="R786" s="414"/>
      <c r="S786" s="414"/>
      <c r="T786" s="414"/>
      <c r="U786" s="414"/>
      <c r="V786" s="414"/>
      <c r="W786" s="596"/>
      <c r="X786" s="406">
        <f t="shared" si="136"/>
        <v>0</v>
      </c>
    </row>
    <row r="787" spans="1:24" ht="32.25" thickBot="1">
      <c r="A787" s="336">
        <v>390</v>
      </c>
      <c r="B787" s="219"/>
      <c r="C787" s="215">
        <v>2970</v>
      </c>
      <c r="D787" s="418" t="s">
        <v>498</v>
      </c>
      <c r="E787" s="625"/>
      <c r="F787" s="627"/>
      <c r="G787" s="318"/>
      <c r="H787" s="318"/>
      <c r="I787" s="856">
        <f t="shared" si="147"/>
        <v>0</v>
      </c>
      <c r="J787" s="316">
        <f t="shared" si="135"/>
      </c>
      <c r="K787" s="317"/>
      <c r="L787" s="594"/>
      <c r="M787" s="327"/>
      <c r="N787" s="408">
        <f t="shared" si="148"/>
        <v>0</v>
      </c>
      <c r="O787" s="595">
        <f t="shared" si="149"/>
        <v>0</v>
      </c>
      <c r="P787" s="317"/>
      <c r="Q787" s="409"/>
      <c r="R787" s="414"/>
      <c r="S787" s="414"/>
      <c r="T787" s="414"/>
      <c r="U787" s="414"/>
      <c r="V787" s="414"/>
      <c r="W787" s="596"/>
      <c r="X787" s="406">
        <f t="shared" si="136"/>
        <v>0</v>
      </c>
    </row>
    <row r="788" spans="1:24" ht="32.25" thickBot="1">
      <c r="A788" s="336">
        <v>395</v>
      </c>
      <c r="B788" s="219"/>
      <c r="C788" s="212">
        <v>2989</v>
      </c>
      <c r="D788" s="419" t="s">
        <v>499</v>
      </c>
      <c r="E788" s="625"/>
      <c r="F788" s="627"/>
      <c r="G788" s="318"/>
      <c r="H788" s="318"/>
      <c r="I788" s="856">
        <f t="shared" si="147"/>
        <v>0</v>
      </c>
      <c r="J788" s="316">
        <f t="shared" si="135"/>
      </c>
      <c r="K788" s="317"/>
      <c r="L788" s="594"/>
      <c r="M788" s="327"/>
      <c r="N788" s="408">
        <f t="shared" si="148"/>
        <v>0</v>
      </c>
      <c r="O788" s="595">
        <f t="shared" si="149"/>
        <v>0</v>
      </c>
      <c r="P788" s="317"/>
      <c r="Q788" s="409"/>
      <c r="R788" s="414"/>
      <c r="S788" s="414"/>
      <c r="T788" s="414"/>
      <c r="U788" s="414"/>
      <c r="V788" s="414"/>
      <c r="W788" s="596"/>
      <c r="X788" s="406">
        <f t="shared" si="136"/>
        <v>0</v>
      </c>
    </row>
    <row r="789" spans="1:24" ht="18.75" thickBot="1">
      <c r="A789" s="336">
        <v>396</v>
      </c>
      <c r="B789" s="169"/>
      <c r="C789" s="170">
        <v>2991</v>
      </c>
      <c r="D789" s="420" t="s">
        <v>500</v>
      </c>
      <c r="E789" s="625"/>
      <c r="F789" s="627"/>
      <c r="G789" s="318"/>
      <c r="H789" s="318"/>
      <c r="I789" s="856">
        <f t="shared" si="147"/>
        <v>0</v>
      </c>
      <c r="J789" s="316">
        <f t="shared" si="135"/>
      </c>
      <c r="K789" s="317"/>
      <c r="L789" s="594"/>
      <c r="M789" s="327"/>
      <c r="N789" s="408">
        <f t="shared" si="148"/>
        <v>0</v>
      </c>
      <c r="O789" s="595">
        <f t="shared" si="149"/>
        <v>0</v>
      </c>
      <c r="P789" s="317"/>
      <c r="Q789" s="409"/>
      <c r="R789" s="414"/>
      <c r="S789" s="414"/>
      <c r="T789" s="414"/>
      <c r="U789" s="414"/>
      <c r="V789" s="414"/>
      <c r="W789" s="596"/>
      <c r="X789" s="406">
        <f t="shared" si="136"/>
        <v>0</v>
      </c>
    </row>
    <row r="790" spans="1:24" ht="18.75" thickBot="1">
      <c r="A790" s="330">
        <v>397</v>
      </c>
      <c r="B790" s="169"/>
      <c r="C790" s="176">
        <v>2992</v>
      </c>
      <c r="D790" s="193" t="s">
        <v>501</v>
      </c>
      <c r="E790" s="625"/>
      <c r="F790" s="627"/>
      <c r="G790" s="318"/>
      <c r="H790" s="318"/>
      <c r="I790" s="856">
        <f t="shared" si="147"/>
        <v>0</v>
      </c>
      <c r="J790" s="316">
        <f t="shared" si="135"/>
      </c>
      <c r="K790" s="317"/>
      <c r="L790" s="594"/>
      <c r="M790" s="327"/>
      <c r="N790" s="408">
        <f t="shared" si="148"/>
        <v>0</v>
      </c>
      <c r="O790" s="595">
        <f t="shared" si="149"/>
        <v>0</v>
      </c>
      <c r="P790" s="317"/>
      <c r="Q790" s="409"/>
      <c r="R790" s="414"/>
      <c r="S790" s="414"/>
      <c r="T790" s="414"/>
      <c r="U790" s="414"/>
      <c r="V790" s="414"/>
      <c r="W790" s="596"/>
      <c r="X790" s="406">
        <f t="shared" si="136"/>
        <v>0</v>
      </c>
    </row>
    <row r="791" spans="1:24" ht="15.75">
      <c r="A791" s="319">
        <v>398</v>
      </c>
      <c r="B791" s="177"/>
      <c r="C791" s="603"/>
      <c r="D791" s="438" t="s">
        <v>935</v>
      </c>
      <c r="E791" s="322"/>
      <c r="F791" s="322"/>
      <c r="G791" s="322"/>
      <c r="H791" s="322"/>
      <c r="I791" s="323"/>
      <c r="J791" s="316">
        <f t="shared" si="135"/>
      </c>
      <c r="K791" s="317"/>
      <c r="L791" s="424"/>
      <c r="M791" s="425"/>
      <c r="N791" s="425"/>
      <c r="O791" s="426"/>
      <c r="P791" s="317"/>
      <c r="Q791" s="424"/>
      <c r="R791" s="425"/>
      <c r="S791" s="425"/>
      <c r="T791" s="425"/>
      <c r="U791" s="425"/>
      <c r="V791" s="425"/>
      <c r="W791" s="426"/>
      <c r="X791" s="426"/>
    </row>
    <row r="792" spans="1:24" ht="18.75" thickBot="1">
      <c r="A792" s="319">
        <v>399</v>
      </c>
      <c r="B792" s="173">
        <v>3300</v>
      </c>
      <c r="C792" s="1071" t="s">
        <v>503</v>
      </c>
      <c r="D792" s="1071"/>
      <c r="E792" s="645">
        <f>SUM(E793:E798)</f>
        <v>0</v>
      </c>
      <c r="F792" s="410">
        <f>SUM(F793:F798)</f>
        <v>0</v>
      </c>
      <c r="G792" s="325">
        <f>SUM(G793:G798)</f>
        <v>0</v>
      </c>
      <c r="H792" s="325">
        <f>SUM(H793:H798)</f>
        <v>0</v>
      </c>
      <c r="I792" s="325">
        <f>SUM(I793:I798)</f>
        <v>0</v>
      </c>
      <c r="J792" s="316">
        <f t="shared" si="135"/>
      </c>
      <c r="K792" s="317"/>
      <c r="L792" s="413"/>
      <c r="M792" s="428"/>
      <c r="N792" s="428"/>
      <c r="O792" s="599"/>
      <c r="P792" s="317"/>
      <c r="Q792" s="413"/>
      <c r="R792" s="428"/>
      <c r="S792" s="428"/>
      <c r="T792" s="428"/>
      <c r="U792" s="428"/>
      <c r="V792" s="428"/>
      <c r="W792" s="599"/>
      <c r="X792" s="406">
        <f t="shared" si="136"/>
        <v>0</v>
      </c>
    </row>
    <row r="793" spans="1:24" ht="18.75" thickBot="1">
      <c r="A793" s="319">
        <v>400</v>
      </c>
      <c r="B793" s="177"/>
      <c r="C793" s="180">
        <v>3301</v>
      </c>
      <c r="D793" s="646" t="s">
        <v>504</v>
      </c>
      <c r="E793" s="625"/>
      <c r="F793" s="627"/>
      <c r="G793" s="318"/>
      <c r="H793" s="318"/>
      <c r="I793" s="856">
        <f aca="true" t="shared" si="150" ref="I793:I801">F793+G793+H793</f>
        <v>0</v>
      </c>
      <c r="J793" s="316">
        <f t="shared" si="135"/>
      </c>
      <c r="K793" s="317"/>
      <c r="L793" s="409"/>
      <c r="M793" s="414"/>
      <c r="N793" s="414"/>
      <c r="O793" s="596"/>
      <c r="P793" s="317"/>
      <c r="Q793" s="409"/>
      <c r="R793" s="414"/>
      <c r="S793" s="414"/>
      <c r="T793" s="414"/>
      <c r="U793" s="414"/>
      <c r="V793" s="414"/>
      <c r="W793" s="596"/>
      <c r="X793" s="406">
        <f t="shared" si="136"/>
        <v>0</v>
      </c>
    </row>
    <row r="794" spans="1:24" ht="18.75" thickBot="1">
      <c r="A794" s="319">
        <v>401</v>
      </c>
      <c r="B794" s="177"/>
      <c r="C794" s="215">
        <v>3302</v>
      </c>
      <c r="D794" s="647" t="s">
        <v>936</v>
      </c>
      <c r="E794" s="625"/>
      <c r="F794" s="627"/>
      <c r="G794" s="318"/>
      <c r="H794" s="318"/>
      <c r="I794" s="856">
        <f t="shared" si="150"/>
        <v>0</v>
      </c>
      <c r="J794" s="316">
        <f t="shared" si="135"/>
      </c>
      <c r="K794" s="317"/>
      <c r="L794" s="409"/>
      <c r="M794" s="414"/>
      <c r="N794" s="414"/>
      <c r="O794" s="596"/>
      <c r="P794" s="317"/>
      <c r="Q794" s="409"/>
      <c r="R794" s="414"/>
      <c r="S794" s="414"/>
      <c r="T794" s="414"/>
      <c r="U794" s="414"/>
      <c r="V794" s="414"/>
      <c r="W794" s="596"/>
      <c r="X794" s="406">
        <f t="shared" si="136"/>
        <v>0</v>
      </c>
    </row>
    <row r="795" spans="1:24" ht="18.75" thickBot="1">
      <c r="A795" s="319">
        <v>402</v>
      </c>
      <c r="B795" s="177"/>
      <c r="C795" s="215">
        <v>3303</v>
      </c>
      <c r="D795" s="647" t="s">
        <v>506</v>
      </c>
      <c r="E795" s="625"/>
      <c r="F795" s="627"/>
      <c r="G795" s="318"/>
      <c r="H795" s="318"/>
      <c r="I795" s="856">
        <f t="shared" si="150"/>
        <v>0</v>
      </c>
      <c r="J795" s="316">
        <f t="shared" si="135"/>
      </c>
      <c r="K795" s="317"/>
      <c r="L795" s="409"/>
      <c r="M795" s="414"/>
      <c r="N795" s="414"/>
      <c r="O795" s="596"/>
      <c r="P795" s="317"/>
      <c r="Q795" s="409"/>
      <c r="R795" s="414"/>
      <c r="S795" s="414"/>
      <c r="T795" s="414"/>
      <c r="U795" s="414"/>
      <c r="V795" s="414"/>
      <c r="W795" s="596"/>
      <c r="X795" s="406">
        <f t="shared" si="136"/>
        <v>0</v>
      </c>
    </row>
    <row r="796" spans="1:24" ht="18.75" thickBot="1">
      <c r="A796" s="429">
        <v>404</v>
      </c>
      <c r="B796" s="177"/>
      <c r="C796" s="212">
        <v>3304</v>
      </c>
      <c r="D796" s="648" t="s">
        <v>507</v>
      </c>
      <c r="E796" s="625"/>
      <c r="F796" s="627"/>
      <c r="G796" s="318"/>
      <c r="H796" s="318"/>
      <c r="I796" s="856">
        <f t="shared" si="150"/>
        <v>0</v>
      </c>
      <c r="J796" s="316">
        <f t="shared" si="135"/>
      </c>
      <c r="K796" s="317"/>
      <c r="L796" s="409"/>
      <c r="M796" s="414"/>
      <c r="N796" s="414"/>
      <c r="O796" s="596"/>
      <c r="P796" s="317"/>
      <c r="Q796" s="409"/>
      <c r="R796" s="414"/>
      <c r="S796" s="414"/>
      <c r="T796" s="414"/>
      <c r="U796" s="414"/>
      <c r="V796" s="414"/>
      <c r="W796" s="596"/>
      <c r="X796" s="406">
        <f t="shared" si="136"/>
        <v>0</v>
      </c>
    </row>
    <row r="797" spans="1:24" ht="30.75" thickBot="1">
      <c r="A797" s="429">
        <v>404</v>
      </c>
      <c r="B797" s="177"/>
      <c r="C797" s="176">
        <v>3305</v>
      </c>
      <c r="D797" s="649" t="s">
        <v>508</v>
      </c>
      <c r="E797" s="625"/>
      <c r="F797" s="627"/>
      <c r="G797" s="318"/>
      <c r="H797" s="318"/>
      <c r="I797" s="856">
        <f t="shared" si="150"/>
        <v>0</v>
      </c>
      <c r="J797" s="316">
        <f t="shared" si="135"/>
      </c>
      <c r="K797" s="317"/>
      <c r="L797" s="409"/>
      <c r="M797" s="414"/>
      <c r="N797" s="414"/>
      <c r="O797" s="596"/>
      <c r="P797" s="317"/>
      <c r="Q797" s="409"/>
      <c r="R797" s="414"/>
      <c r="S797" s="414"/>
      <c r="T797" s="414"/>
      <c r="U797" s="414"/>
      <c r="V797" s="414"/>
      <c r="W797" s="596"/>
      <c r="X797" s="406">
        <f t="shared" si="136"/>
        <v>0</v>
      </c>
    </row>
    <row r="798" spans="1:24" ht="30.75" thickBot="1">
      <c r="A798" s="335">
        <v>440</v>
      </c>
      <c r="B798" s="177"/>
      <c r="C798" s="176">
        <v>3306</v>
      </c>
      <c r="D798" s="649" t="s">
        <v>509</v>
      </c>
      <c r="E798" s="625"/>
      <c r="F798" s="627"/>
      <c r="G798" s="318"/>
      <c r="H798" s="318"/>
      <c r="I798" s="856">
        <f t="shared" si="150"/>
        <v>0</v>
      </c>
      <c r="J798" s="316">
        <f t="shared" si="135"/>
      </c>
      <c r="K798" s="317"/>
      <c r="L798" s="409"/>
      <c r="M798" s="414"/>
      <c r="N798" s="414"/>
      <c r="O798" s="596"/>
      <c r="P798" s="317"/>
      <c r="Q798" s="409"/>
      <c r="R798" s="414"/>
      <c r="S798" s="414"/>
      <c r="T798" s="414"/>
      <c r="U798" s="414"/>
      <c r="V798" s="414"/>
      <c r="W798" s="596"/>
      <c r="X798" s="406">
        <f t="shared" si="136"/>
        <v>0</v>
      </c>
    </row>
    <row r="799" spans="1:24" ht="18.75" thickBot="1">
      <c r="A799" s="335">
        <v>450</v>
      </c>
      <c r="B799" s="173">
        <v>3900</v>
      </c>
      <c r="C799" s="1071" t="s">
        <v>510</v>
      </c>
      <c r="D799" s="1071"/>
      <c r="E799" s="628"/>
      <c r="F799" s="631"/>
      <c r="G799" s="331"/>
      <c r="H799" s="331"/>
      <c r="I799" s="856">
        <f t="shared" si="150"/>
        <v>0</v>
      </c>
      <c r="J799" s="316">
        <f aca="true" t="shared" si="151" ref="J799:J841">(IF($E799&lt;&gt;0,$J$2,IF($I799&lt;&gt;0,$J$2,"")))</f>
      </c>
      <c r="K799" s="317"/>
      <c r="L799" s="601"/>
      <c r="M799" s="329"/>
      <c r="N799" s="412">
        <f aca="true" t="shared" si="152" ref="N799:N842">I799</f>
        <v>0</v>
      </c>
      <c r="O799" s="595">
        <f>L799+M799-N799</f>
        <v>0</v>
      </c>
      <c r="P799" s="317"/>
      <c r="Q799" s="601"/>
      <c r="R799" s="329"/>
      <c r="S799" s="602">
        <f>+IF(+(L799+M799)&gt;=I799,+M799,+(+I799-L799))</f>
        <v>0</v>
      </c>
      <c r="T799" s="408">
        <f>Q799+R799-S799</f>
        <v>0</v>
      </c>
      <c r="U799" s="329"/>
      <c r="V799" s="329"/>
      <c r="W799" s="328"/>
      <c r="X799" s="406">
        <f t="shared" si="136"/>
        <v>0</v>
      </c>
    </row>
    <row r="800" spans="1:24" ht="18.75" thickBot="1">
      <c r="A800" s="335">
        <v>495</v>
      </c>
      <c r="B800" s="173">
        <v>4000</v>
      </c>
      <c r="C800" s="1079" t="s">
        <v>511</v>
      </c>
      <c r="D800" s="1079"/>
      <c r="E800" s="628"/>
      <c r="F800" s="631"/>
      <c r="G800" s="331"/>
      <c r="H800" s="331"/>
      <c r="I800" s="856">
        <f t="shared" si="150"/>
        <v>0</v>
      </c>
      <c r="J800" s="316">
        <f t="shared" si="151"/>
      </c>
      <c r="K800" s="317"/>
      <c r="L800" s="601"/>
      <c r="M800" s="329"/>
      <c r="N800" s="412">
        <f t="shared" si="152"/>
        <v>0</v>
      </c>
      <c r="O800" s="595">
        <f>L800+M800-N800</f>
        <v>0</v>
      </c>
      <c r="P800" s="317"/>
      <c r="Q800" s="413"/>
      <c r="R800" s="428"/>
      <c r="S800" s="428"/>
      <c r="T800" s="414"/>
      <c r="U800" s="428"/>
      <c r="V800" s="428"/>
      <c r="W800" s="596"/>
      <c r="X800" s="406">
        <f aca="true" t="shared" si="153" ref="X800:X842">T800-U800-V800-W800</f>
        <v>0</v>
      </c>
    </row>
    <row r="801" spans="1:24" ht="18.75" thickBot="1">
      <c r="A801" s="336">
        <v>500</v>
      </c>
      <c r="B801" s="173">
        <v>4100</v>
      </c>
      <c r="C801" s="1071" t="s">
        <v>512</v>
      </c>
      <c r="D801" s="1071"/>
      <c r="E801" s="628"/>
      <c r="F801" s="631"/>
      <c r="G801" s="331"/>
      <c r="H801" s="331"/>
      <c r="I801" s="856">
        <f t="shared" si="150"/>
        <v>0</v>
      </c>
      <c r="J801" s="316">
        <f t="shared" si="151"/>
      </c>
      <c r="K801" s="317"/>
      <c r="L801" s="413"/>
      <c r="M801" s="428"/>
      <c r="N801" s="428"/>
      <c r="O801" s="599"/>
      <c r="P801" s="317"/>
      <c r="Q801" s="413"/>
      <c r="R801" s="428"/>
      <c r="S801" s="428"/>
      <c r="T801" s="428"/>
      <c r="U801" s="428"/>
      <c r="V801" s="428"/>
      <c r="W801" s="599"/>
      <c r="X801" s="406">
        <f t="shared" si="153"/>
        <v>0</v>
      </c>
    </row>
    <row r="802" spans="1:24" ht="18.75" thickBot="1">
      <c r="A802" s="336">
        <v>505</v>
      </c>
      <c r="B802" s="173">
        <v>4200</v>
      </c>
      <c r="C802" s="1024" t="s">
        <v>513</v>
      </c>
      <c r="D802" s="1024"/>
      <c r="E802" s="645">
        <f>SUM(E803:E808)</f>
        <v>0</v>
      </c>
      <c r="F802" s="410">
        <f>SUM(F803:F808)</f>
        <v>0</v>
      </c>
      <c r="G802" s="325">
        <f>SUM(G803:G808)</f>
        <v>0</v>
      </c>
      <c r="H802" s="325">
        <f>SUM(H803:H808)</f>
        <v>0</v>
      </c>
      <c r="I802" s="325">
        <f>SUM(I803:I808)</f>
        <v>0</v>
      </c>
      <c r="J802" s="316">
        <f t="shared" si="151"/>
      </c>
      <c r="K802" s="317"/>
      <c r="L802" s="411">
        <f>SUM(L803:L808)</f>
        <v>0</v>
      </c>
      <c r="M802" s="412">
        <f>SUM(M803:M808)</f>
        <v>0</v>
      </c>
      <c r="N802" s="597">
        <f>SUM(N803:N808)</f>
        <v>0</v>
      </c>
      <c r="O802" s="598">
        <f>SUM(O803:O808)</f>
        <v>0</v>
      </c>
      <c r="P802" s="317"/>
      <c r="Q802" s="411">
        <f aca="true" t="shared" si="154" ref="Q802:W802">SUM(Q803:Q808)</f>
        <v>0</v>
      </c>
      <c r="R802" s="412">
        <f t="shared" si="154"/>
        <v>0</v>
      </c>
      <c r="S802" s="412">
        <f t="shared" si="154"/>
        <v>0</v>
      </c>
      <c r="T802" s="412">
        <f t="shared" si="154"/>
        <v>0</v>
      </c>
      <c r="U802" s="412">
        <f t="shared" si="154"/>
        <v>0</v>
      </c>
      <c r="V802" s="412">
        <f t="shared" si="154"/>
        <v>0</v>
      </c>
      <c r="W802" s="598">
        <f t="shared" si="154"/>
        <v>0</v>
      </c>
      <c r="X802" s="406">
        <f t="shared" si="153"/>
        <v>0</v>
      </c>
    </row>
    <row r="803" spans="1:24" ht="18.75" thickBot="1">
      <c r="A803" s="336">
        <v>510</v>
      </c>
      <c r="B803" s="220"/>
      <c r="C803" s="180">
        <v>4201</v>
      </c>
      <c r="D803" s="171" t="s">
        <v>514</v>
      </c>
      <c r="E803" s="625"/>
      <c r="F803" s="627"/>
      <c r="G803" s="318"/>
      <c r="H803" s="318"/>
      <c r="I803" s="856">
        <f aca="true" t="shared" si="155" ref="I803:I808">F803+G803+H803</f>
        <v>0</v>
      </c>
      <c r="J803" s="316">
        <f t="shared" si="151"/>
      </c>
      <c r="K803" s="317"/>
      <c r="L803" s="594"/>
      <c r="M803" s="327"/>
      <c r="N803" s="408">
        <f t="shared" si="152"/>
        <v>0</v>
      </c>
      <c r="O803" s="595">
        <f aca="true" t="shared" si="156" ref="O803:O808">L803+M803-N803</f>
        <v>0</v>
      </c>
      <c r="P803" s="317"/>
      <c r="Q803" s="594"/>
      <c r="R803" s="327"/>
      <c r="S803" s="602">
        <f aca="true" t="shared" si="157" ref="S803:S808">+IF(+(L803+M803)&gt;=I803,+M803,+(+I803-L803))</f>
        <v>0</v>
      </c>
      <c r="T803" s="408">
        <f aca="true" t="shared" si="158" ref="T803:T808">Q803+R803-S803</f>
        <v>0</v>
      </c>
      <c r="U803" s="327"/>
      <c r="V803" s="327"/>
      <c r="W803" s="328"/>
      <c r="X803" s="406">
        <f t="shared" si="153"/>
        <v>0</v>
      </c>
    </row>
    <row r="804" spans="1:24" ht="18.75" thickBot="1">
      <c r="A804" s="336">
        <v>515</v>
      </c>
      <c r="B804" s="220"/>
      <c r="C804" s="170">
        <v>4202</v>
      </c>
      <c r="D804" s="172" t="s">
        <v>515</v>
      </c>
      <c r="E804" s="625"/>
      <c r="F804" s="627"/>
      <c r="G804" s="318"/>
      <c r="H804" s="318"/>
      <c r="I804" s="856">
        <f t="shared" si="155"/>
        <v>0</v>
      </c>
      <c r="J804" s="316">
        <f t="shared" si="151"/>
      </c>
      <c r="K804" s="317"/>
      <c r="L804" s="594"/>
      <c r="M804" s="327"/>
      <c r="N804" s="408">
        <f t="shared" si="152"/>
        <v>0</v>
      </c>
      <c r="O804" s="595">
        <f t="shared" si="156"/>
        <v>0</v>
      </c>
      <c r="P804" s="317"/>
      <c r="Q804" s="594"/>
      <c r="R804" s="327"/>
      <c r="S804" s="602">
        <f t="shared" si="157"/>
        <v>0</v>
      </c>
      <c r="T804" s="408">
        <f t="shared" si="158"/>
        <v>0</v>
      </c>
      <c r="U804" s="327"/>
      <c r="V804" s="327"/>
      <c r="W804" s="328"/>
      <c r="X804" s="406">
        <f t="shared" si="153"/>
        <v>0</v>
      </c>
    </row>
    <row r="805" spans="1:24" ht="18.75" thickBot="1">
      <c r="A805" s="336">
        <v>520</v>
      </c>
      <c r="B805" s="220"/>
      <c r="C805" s="170">
        <v>4214</v>
      </c>
      <c r="D805" s="172" t="s">
        <v>516</v>
      </c>
      <c r="E805" s="625"/>
      <c r="F805" s="627"/>
      <c r="G805" s="318"/>
      <c r="H805" s="318"/>
      <c r="I805" s="856">
        <f t="shared" si="155"/>
        <v>0</v>
      </c>
      <c r="J805" s="316">
        <f t="shared" si="151"/>
      </c>
      <c r="K805" s="317"/>
      <c r="L805" s="594"/>
      <c r="M805" s="327"/>
      <c r="N805" s="408">
        <f t="shared" si="152"/>
        <v>0</v>
      </c>
      <c r="O805" s="595">
        <f t="shared" si="156"/>
        <v>0</v>
      </c>
      <c r="P805" s="317"/>
      <c r="Q805" s="594"/>
      <c r="R805" s="327"/>
      <c r="S805" s="602">
        <f t="shared" si="157"/>
        <v>0</v>
      </c>
      <c r="T805" s="408">
        <f t="shared" si="158"/>
        <v>0</v>
      </c>
      <c r="U805" s="327"/>
      <c r="V805" s="327"/>
      <c r="W805" s="328"/>
      <c r="X805" s="406">
        <f t="shared" si="153"/>
        <v>0</v>
      </c>
    </row>
    <row r="806" spans="1:24" ht="32.25" thickBot="1">
      <c r="A806" s="336">
        <v>525</v>
      </c>
      <c r="B806" s="220"/>
      <c r="C806" s="170">
        <v>4217</v>
      </c>
      <c r="D806" s="172" t="s">
        <v>517</v>
      </c>
      <c r="E806" s="625"/>
      <c r="F806" s="627"/>
      <c r="G806" s="318"/>
      <c r="H806" s="318"/>
      <c r="I806" s="856">
        <f t="shared" si="155"/>
        <v>0</v>
      </c>
      <c r="J806" s="316">
        <f t="shared" si="151"/>
      </c>
      <c r="K806" s="317"/>
      <c r="L806" s="594"/>
      <c r="M806" s="327"/>
      <c r="N806" s="408">
        <f t="shared" si="152"/>
        <v>0</v>
      </c>
      <c r="O806" s="595">
        <f t="shared" si="156"/>
        <v>0</v>
      </c>
      <c r="P806" s="317"/>
      <c r="Q806" s="594"/>
      <c r="R806" s="327"/>
      <c r="S806" s="602">
        <f t="shared" si="157"/>
        <v>0</v>
      </c>
      <c r="T806" s="408">
        <f t="shared" si="158"/>
        <v>0</v>
      </c>
      <c r="U806" s="327"/>
      <c r="V806" s="327"/>
      <c r="W806" s="328"/>
      <c r="X806" s="406">
        <f t="shared" si="153"/>
        <v>0</v>
      </c>
    </row>
    <row r="807" spans="1:24" ht="32.25" thickBot="1">
      <c r="A807" s="335">
        <v>635</v>
      </c>
      <c r="B807" s="220"/>
      <c r="C807" s="170">
        <v>4218</v>
      </c>
      <c r="D807" s="181" t="s">
        <v>518</v>
      </c>
      <c r="E807" s="625"/>
      <c r="F807" s="627"/>
      <c r="G807" s="318"/>
      <c r="H807" s="318"/>
      <c r="I807" s="856">
        <f t="shared" si="155"/>
        <v>0</v>
      </c>
      <c r="J807" s="316">
        <f t="shared" si="151"/>
      </c>
      <c r="K807" s="317"/>
      <c r="L807" s="594"/>
      <c r="M807" s="327"/>
      <c r="N807" s="408">
        <f t="shared" si="152"/>
        <v>0</v>
      </c>
      <c r="O807" s="595">
        <f t="shared" si="156"/>
        <v>0</v>
      </c>
      <c r="P807" s="317"/>
      <c r="Q807" s="594"/>
      <c r="R807" s="327"/>
      <c r="S807" s="602">
        <f t="shared" si="157"/>
        <v>0</v>
      </c>
      <c r="T807" s="408">
        <f t="shared" si="158"/>
        <v>0</v>
      </c>
      <c r="U807" s="327"/>
      <c r="V807" s="327"/>
      <c r="W807" s="328"/>
      <c r="X807" s="406">
        <f t="shared" si="153"/>
        <v>0</v>
      </c>
    </row>
    <row r="808" spans="1:24" ht="18.75" thickBot="1">
      <c r="A808" s="336">
        <v>640</v>
      </c>
      <c r="B808" s="220"/>
      <c r="C808" s="170">
        <v>4219</v>
      </c>
      <c r="D808" s="199" t="s">
        <v>519</v>
      </c>
      <c r="E808" s="625"/>
      <c r="F808" s="627"/>
      <c r="G808" s="318"/>
      <c r="H808" s="318"/>
      <c r="I808" s="856">
        <f t="shared" si="155"/>
        <v>0</v>
      </c>
      <c r="J808" s="316">
        <f t="shared" si="151"/>
      </c>
      <c r="K808" s="317"/>
      <c r="L808" s="594"/>
      <c r="M808" s="327"/>
      <c r="N808" s="408">
        <f t="shared" si="152"/>
        <v>0</v>
      </c>
      <c r="O808" s="595">
        <f t="shared" si="156"/>
        <v>0</v>
      </c>
      <c r="P808" s="317"/>
      <c r="Q808" s="594"/>
      <c r="R808" s="327"/>
      <c r="S808" s="602">
        <f t="shared" si="157"/>
        <v>0</v>
      </c>
      <c r="T808" s="408">
        <f t="shared" si="158"/>
        <v>0</v>
      </c>
      <c r="U808" s="327"/>
      <c r="V808" s="327"/>
      <c r="W808" s="328"/>
      <c r="X808" s="406">
        <f t="shared" si="153"/>
        <v>0</v>
      </c>
    </row>
    <row r="809" spans="1:24" ht="18.75" thickBot="1">
      <c r="A809" s="336">
        <v>645</v>
      </c>
      <c r="B809" s="173">
        <v>4300</v>
      </c>
      <c r="C809" s="1024" t="s">
        <v>520</v>
      </c>
      <c r="D809" s="1024"/>
      <c r="E809" s="645">
        <f>SUM(E810:E812)</f>
        <v>0</v>
      </c>
      <c r="F809" s="410">
        <f>SUM(F810:F812)</f>
        <v>0</v>
      </c>
      <c r="G809" s="325">
        <f>SUM(G810:G812)</f>
        <v>0</v>
      </c>
      <c r="H809" s="325">
        <f>SUM(H810:H812)</f>
        <v>0</v>
      </c>
      <c r="I809" s="325">
        <f>SUM(I810:I812)</f>
        <v>0</v>
      </c>
      <c r="J809" s="316">
        <f t="shared" si="151"/>
      </c>
      <c r="K809" s="317"/>
      <c r="L809" s="411">
        <f>SUM(L810:L812)</f>
        <v>0</v>
      </c>
      <c r="M809" s="412">
        <f>SUM(M810:M812)</f>
        <v>0</v>
      </c>
      <c r="N809" s="597">
        <f>SUM(N810:N812)</f>
        <v>0</v>
      </c>
      <c r="O809" s="598">
        <f>SUM(O810:O812)</f>
        <v>0</v>
      </c>
      <c r="P809" s="317"/>
      <c r="Q809" s="411">
        <f aca="true" t="shared" si="159" ref="Q809:W809">SUM(Q810:Q812)</f>
        <v>0</v>
      </c>
      <c r="R809" s="412">
        <f t="shared" si="159"/>
        <v>0</v>
      </c>
      <c r="S809" s="412">
        <f t="shared" si="159"/>
        <v>0</v>
      </c>
      <c r="T809" s="412">
        <f t="shared" si="159"/>
        <v>0</v>
      </c>
      <c r="U809" s="412">
        <f t="shared" si="159"/>
        <v>0</v>
      </c>
      <c r="V809" s="412">
        <f t="shared" si="159"/>
        <v>0</v>
      </c>
      <c r="W809" s="598">
        <f t="shared" si="159"/>
        <v>0</v>
      </c>
      <c r="X809" s="406">
        <f t="shared" si="153"/>
        <v>0</v>
      </c>
    </row>
    <row r="810" spans="1:24" ht="18.75" thickBot="1">
      <c r="A810" s="336">
        <v>650</v>
      </c>
      <c r="B810" s="220"/>
      <c r="C810" s="180">
        <v>4301</v>
      </c>
      <c r="D810" s="209" t="s">
        <v>521</v>
      </c>
      <c r="E810" s="625"/>
      <c r="F810" s="627"/>
      <c r="G810" s="318"/>
      <c r="H810" s="318"/>
      <c r="I810" s="856">
        <f aca="true" t="shared" si="160" ref="I810:I815">F810+G810+H810</f>
        <v>0</v>
      </c>
      <c r="J810" s="316">
        <f t="shared" si="151"/>
      </c>
      <c r="K810" s="317"/>
      <c r="L810" s="594"/>
      <c r="M810" s="327"/>
      <c r="N810" s="408">
        <f t="shared" si="152"/>
        <v>0</v>
      </c>
      <c r="O810" s="595">
        <f aca="true" t="shared" si="161" ref="O810:O815">L810+M810-N810</f>
        <v>0</v>
      </c>
      <c r="P810" s="317"/>
      <c r="Q810" s="594"/>
      <c r="R810" s="327"/>
      <c r="S810" s="602">
        <f aca="true" t="shared" si="162" ref="S810:S815">+IF(+(L810+M810)&gt;=I810,+M810,+(+I810-L810))</f>
        <v>0</v>
      </c>
      <c r="T810" s="408">
        <f aca="true" t="shared" si="163" ref="T810:T815">Q810+R810-S810</f>
        <v>0</v>
      </c>
      <c r="U810" s="327"/>
      <c r="V810" s="327"/>
      <c r="W810" s="328"/>
      <c r="X810" s="406">
        <f t="shared" si="153"/>
        <v>0</v>
      </c>
    </row>
    <row r="811" spans="1:24" ht="18.75" thickBot="1">
      <c r="A811" s="335">
        <v>655</v>
      </c>
      <c r="B811" s="220"/>
      <c r="C811" s="170">
        <v>4302</v>
      </c>
      <c r="D811" s="172" t="s">
        <v>937</v>
      </c>
      <c r="E811" s="625"/>
      <c r="F811" s="627"/>
      <c r="G811" s="318"/>
      <c r="H811" s="318"/>
      <c r="I811" s="856">
        <f t="shared" si="160"/>
        <v>0</v>
      </c>
      <c r="J811" s="316">
        <f t="shared" si="151"/>
      </c>
      <c r="K811" s="317"/>
      <c r="L811" s="594"/>
      <c r="M811" s="327"/>
      <c r="N811" s="408">
        <f t="shared" si="152"/>
        <v>0</v>
      </c>
      <c r="O811" s="595">
        <f t="shared" si="161"/>
        <v>0</v>
      </c>
      <c r="P811" s="317"/>
      <c r="Q811" s="594"/>
      <c r="R811" s="327"/>
      <c r="S811" s="602">
        <f t="shared" si="162"/>
        <v>0</v>
      </c>
      <c r="T811" s="408">
        <f t="shared" si="163"/>
        <v>0</v>
      </c>
      <c r="U811" s="327"/>
      <c r="V811" s="327"/>
      <c r="W811" s="328"/>
      <c r="X811" s="406">
        <f t="shared" si="153"/>
        <v>0</v>
      </c>
    </row>
    <row r="812" spans="1:24" ht="18.75" thickBot="1">
      <c r="A812" s="335">
        <v>665</v>
      </c>
      <c r="B812" s="220"/>
      <c r="C812" s="176">
        <v>4309</v>
      </c>
      <c r="D812" s="184" t="s">
        <v>523</v>
      </c>
      <c r="E812" s="625"/>
      <c r="F812" s="627"/>
      <c r="G812" s="318"/>
      <c r="H812" s="318"/>
      <c r="I812" s="856">
        <f t="shared" si="160"/>
        <v>0</v>
      </c>
      <c r="J812" s="316">
        <f t="shared" si="151"/>
      </c>
      <c r="K812" s="317"/>
      <c r="L812" s="594"/>
      <c r="M812" s="327"/>
      <c r="N812" s="408">
        <f t="shared" si="152"/>
        <v>0</v>
      </c>
      <c r="O812" s="595">
        <f t="shared" si="161"/>
        <v>0</v>
      </c>
      <c r="P812" s="317"/>
      <c r="Q812" s="594"/>
      <c r="R812" s="327"/>
      <c r="S812" s="602">
        <f t="shared" si="162"/>
        <v>0</v>
      </c>
      <c r="T812" s="408">
        <f t="shared" si="163"/>
        <v>0</v>
      </c>
      <c r="U812" s="327"/>
      <c r="V812" s="327"/>
      <c r="W812" s="328"/>
      <c r="X812" s="406">
        <f t="shared" si="153"/>
        <v>0</v>
      </c>
    </row>
    <row r="813" spans="1:24" ht="18.75" thickBot="1">
      <c r="A813" s="335">
        <v>675</v>
      </c>
      <c r="B813" s="173">
        <v>4400</v>
      </c>
      <c r="C813" s="1079" t="s">
        <v>524</v>
      </c>
      <c r="D813" s="1079"/>
      <c r="E813" s="628"/>
      <c r="F813" s="631"/>
      <c r="G813" s="331"/>
      <c r="H813" s="331"/>
      <c r="I813" s="856">
        <f t="shared" si="160"/>
        <v>0</v>
      </c>
      <c r="J813" s="316">
        <f t="shared" si="151"/>
      </c>
      <c r="K813" s="317"/>
      <c r="L813" s="601"/>
      <c r="M813" s="329"/>
      <c r="N813" s="412">
        <f t="shared" si="152"/>
        <v>0</v>
      </c>
      <c r="O813" s="595">
        <f t="shared" si="161"/>
        <v>0</v>
      </c>
      <c r="P813" s="317"/>
      <c r="Q813" s="601"/>
      <c r="R813" s="329"/>
      <c r="S813" s="602">
        <f t="shared" si="162"/>
        <v>0</v>
      </c>
      <c r="T813" s="408">
        <f t="shared" si="163"/>
        <v>0</v>
      </c>
      <c r="U813" s="329"/>
      <c r="V813" s="329"/>
      <c r="W813" s="328"/>
      <c r="X813" s="406">
        <f t="shared" si="153"/>
        <v>0</v>
      </c>
    </row>
    <row r="814" spans="1:24" ht="18.75" thickBot="1">
      <c r="A814" s="335">
        <v>685</v>
      </c>
      <c r="B814" s="173">
        <v>4500</v>
      </c>
      <c r="C814" s="1078" t="s">
        <v>882</v>
      </c>
      <c r="D814" s="1078"/>
      <c r="E814" s="628"/>
      <c r="F814" s="631"/>
      <c r="G814" s="331"/>
      <c r="H814" s="331"/>
      <c r="I814" s="856">
        <f t="shared" si="160"/>
        <v>0</v>
      </c>
      <c r="J814" s="316">
        <f t="shared" si="151"/>
      </c>
      <c r="K814" s="317"/>
      <c r="L814" s="601"/>
      <c r="M814" s="329"/>
      <c r="N814" s="412">
        <f t="shared" si="152"/>
        <v>0</v>
      </c>
      <c r="O814" s="595">
        <f t="shared" si="161"/>
        <v>0</v>
      </c>
      <c r="P814" s="317"/>
      <c r="Q814" s="601"/>
      <c r="R814" s="329"/>
      <c r="S814" s="602">
        <f t="shared" si="162"/>
        <v>0</v>
      </c>
      <c r="T814" s="408">
        <f t="shared" si="163"/>
        <v>0</v>
      </c>
      <c r="U814" s="329"/>
      <c r="V814" s="329"/>
      <c r="W814" s="328"/>
      <c r="X814" s="406">
        <f t="shared" si="153"/>
        <v>0</v>
      </c>
    </row>
    <row r="815" spans="1:24" ht="18.75" thickBot="1">
      <c r="A815" s="336">
        <v>690</v>
      </c>
      <c r="B815" s="173">
        <v>4600</v>
      </c>
      <c r="C815" s="1080" t="s">
        <v>525</v>
      </c>
      <c r="D815" s="1081"/>
      <c r="E815" s="628"/>
      <c r="F815" s="631"/>
      <c r="G815" s="331"/>
      <c r="H815" s="331"/>
      <c r="I815" s="856">
        <f t="shared" si="160"/>
        <v>0</v>
      </c>
      <c r="J815" s="316">
        <f t="shared" si="151"/>
      </c>
      <c r="K815" s="317"/>
      <c r="L815" s="601"/>
      <c r="M815" s="329"/>
      <c r="N815" s="412">
        <f t="shared" si="152"/>
        <v>0</v>
      </c>
      <c r="O815" s="595">
        <f t="shared" si="161"/>
        <v>0</v>
      </c>
      <c r="P815" s="317"/>
      <c r="Q815" s="601"/>
      <c r="R815" s="329"/>
      <c r="S815" s="602">
        <f t="shared" si="162"/>
        <v>0</v>
      </c>
      <c r="T815" s="408">
        <f t="shared" si="163"/>
        <v>0</v>
      </c>
      <c r="U815" s="329"/>
      <c r="V815" s="329"/>
      <c r="W815" s="328"/>
      <c r="X815" s="406">
        <f t="shared" si="153"/>
        <v>0</v>
      </c>
    </row>
    <row r="816" spans="1:24" ht="18.75" thickBot="1">
      <c r="A816" s="336">
        <v>695</v>
      </c>
      <c r="B816" s="173">
        <v>4900</v>
      </c>
      <c r="C816" s="1071" t="s">
        <v>526</v>
      </c>
      <c r="D816" s="1071"/>
      <c r="E816" s="645">
        <f>+E817+E818</f>
        <v>0</v>
      </c>
      <c r="F816" s="410">
        <f>+F817+F818</f>
        <v>0</v>
      </c>
      <c r="G816" s="325">
        <f>+G817+G818</f>
        <v>0</v>
      </c>
      <c r="H816" s="325">
        <f>+H817+H818</f>
        <v>0</v>
      </c>
      <c r="I816" s="325">
        <f>+I817+I818</f>
        <v>0</v>
      </c>
      <c r="J816" s="316">
        <f t="shared" si="151"/>
      </c>
      <c r="K816" s="317"/>
      <c r="L816" s="413"/>
      <c r="M816" s="428"/>
      <c r="N816" s="428"/>
      <c r="O816" s="599"/>
      <c r="P816" s="317"/>
      <c r="Q816" s="413"/>
      <c r="R816" s="428"/>
      <c r="S816" s="428"/>
      <c r="T816" s="428"/>
      <c r="U816" s="428"/>
      <c r="V816" s="428"/>
      <c r="W816" s="599"/>
      <c r="X816" s="406">
        <f t="shared" si="153"/>
        <v>0</v>
      </c>
    </row>
    <row r="817" spans="1:24" ht="18.75" thickBot="1">
      <c r="A817" s="335">
        <v>700</v>
      </c>
      <c r="B817" s="220"/>
      <c r="C817" s="180">
        <v>4901</v>
      </c>
      <c r="D817" s="221" t="s">
        <v>527</v>
      </c>
      <c r="E817" s="625"/>
      <c r="F817" s="627"/>
      <c r="G817" s="318"/>
      <c r="H817" s="318"/>
      <c r="I817" s="856">
        <f>F817+G817+H817</f>
        <v>0</v>
      </c>
      <c r="J817" s="316">
        <f t="shared" si="151"/>
      </c>
      <c r="K817" s="317"/>
      <c r="L817" s="409"/>
      <c r="M817" s="414"/>
      <c r="N817" s="414"/>
      <c r="O817" s="596"/>
      <c r="P817" s="317"/>
      <c r="Q817" s="409"/>
      <c r="R817" s="414"/>
      <c r="S817" s="414"/>
      <c r="T817" s="414"/>
      <c r="U817" s="414"/>
      <c r="V817" s="414"/>
      <c r="W817" s="596"/>
      <c r="X817" s="406">
        <f t="shared" si="153"/>
        <v>0</v>
      </c>
    </row>
    <row r="818" spans="1:24" ht="18.75" thickBot="1">
      <c r="A818" s="335">
        <v>710</v>
      </c>
      <c r="B818" s="220"/>
      <c r="C818" s="176">
        <v>4902</v>
      </c>
      <c r="D818" s="184" t="s">
        <v>528</v>
      </c>
      <c r="E818" s="625"/>
      <c r="F818" s="627"/>
      <c r="G818" s="318"/>
      <c r="H818" s="318"/>
      <c r="I818" s="856">
        <f>F818+G818+H818</f>
        <v>0</v>
      </c>
      <c r="J818" s="316">
        <f t="shared" si="151"/>
      </c>
      <c r="K818" s="317"/>
      <c r="L818" s="409"/>
      <c r="M818" s="414"/>
      <c r="N818" s="414"/>
      <c r="O818" s="596"/>
      <c r="P818" s="317"/>
      <c r="Q818" s="409"/>
      <c r="R818" s="414"/>
      <c r="S818" s="414"/>
      <c r="T818" s="414"/>
      <c r="U818" s="414"/>
      <c r="V818" s="414"/>
      <c r="W818" s="596"/>
      <c r="X818" s="406">
        <f t="shared" si="153"/>
        <v>0</v>
      </c>
    </row>
    <row r="819" spans="1:24" ht="18.75" thickBot="1">
      <c r="A819" s="336">
        <v>715</v>
      </c>
      <c r="B819" s="222">
        <v>5100</v>
      </c>
      <c r="C819" s="1070" t="s">
        <v>529</v>
      </c>
      <c r="D819" s="1070"/>
      <c r="E819" s="676"/>
      <c r="F819" s="673"/>
      <c r="G819" s="604"/>
      <c r="H819" s="604"/>
      <c r="I819" s="856">
        <f>F819+G819+H819</f>
        <v>0</v>
      </c>
      <c r="J819" s="316">
        <f t="shared" si="151"/>
      </c>
      <c r="K819" s="317"/>
      <c r="L819" s="605"/>
      <c r="M819" s="606"/>
      <c r="N819" s="431">
        <f t="shared" si="152"/>
        <v>0</v>
      </c>
      <c r="O819" s="595">
        <f>L819+M819-N819</f>
        <v>0</v>
      </c>
      <c r="P819" s="317"/>
      <c r="Q819" s="605"/>
      <c r="R819" s="606"/>
      <c r="S819" s="602">
        <f>+IF(+(L819+M819)&gt;=I819,+M819,+(+I819-L819))</f>
        <v>0</v>
      </c>
      <c r="T819" s="408">
        <f>Q819+R819-S819</f>
        <v>0</v>
      </c>
      <c r="U819" s="606"/>
      <c r="V819" s="606"/>
      <c r="W819" s="328"/>
      <c r="X819" s="406">
        <f t="shared" si="153"/>
        <v>0</v>
      </c>
    </row>
    <row r="820" spans="1:24" ht="18.75" thickBot="1">
      <c r="A820" s="336">
        <v>720</v>
      </c>
      <c r="B820" s="222">
        <v>5200</v>
      </c>
      <c r="C820" s="1068" t="s">
        <v>530</v>
      </c>
      <c r="D820" s="1068"/>
      <c r="E820" s="1017">
        <f>SUM(E821:E827)</f>
        <v>0</v>
      </c>
      <c r="F820" s="674">
        <f>SUM(F821:F827)</f>
        <v>0</v>
      </c>
      <c r="G820" s="607">
        <f>SUM(G821:G827)</f>
        <v>893850</v>
      </c>
      <c r="H820" s="607">
        <f>SUM(H821:H827)</f>
        <v>0</v>
      </c>
      <c r="I820" s="607">
        <f>SUM(I821:I827)</f>
        <v>893850</v>
      </c>
      <c r="J820" s="316">
        <f t="shared" si="151"/>
        <v>1</v>
      </c>
      <c r="K820" s="317"/>
      <c r="L820" s="430">
        <f>SUM(L821:L827)</f>
        <v>0</v>
      </c>
      <c r="M820" s="431">
        <f>SUM(M821:M827)</f>
        <v>0</v>
      </c>
      <c r="N820" s="608">
        <f>SUM(N821:N827)</f>
        <v>893850</v>
      </c>
      <c r="O820" s="609">
        <f>SUM(O821:O827)</f>
        <v>-893850</v>
      </c>
      <c r="P820" s="317"/>
      <c r="Q820" s="430">
        <f aca="true" t="shared" si="164" ref="Q820:W820">SUM(Q821:Q827)</f>
        <v>0</v>
      </c>
      <c r="R820" s="431">
        <f t="shared" si="164"/>
        <v>0</v>
      </c>
      <c r="S820" s="431">
        <f t="shared" si="164"/>
        <v>893850</v>
      </c>
      <c r="T820" s="431">
        <f t="shared" si="164"/>
        <v>-893850</v>
      </c>
      <c r="U820" s="431">
        <f t="shared" si="164"/>
        <v>0</v>
      </c>
      <c r="V820" s="431">
        <f t="shared" si="164"/>
        <v>0</v>
      </c>
      <c r="W820" s="609">
        <f t="shared" si="164"/>
        <v>0</v>
      </c>
      <c r="X820" s="406">
        <f t="shared" si="153"/>
        <v>-893850</v>
      </c>
    </row>
    <row r="821" spans="1:24" ht="18.75" thickBot="1">
      <c r="A821" s="336">
        <v>725</v>
      </c>
      <c r="B821" s="223"/>
      <c r="C821" s="224">
        <v>5201</v>
      </c>
      <c r="D821" s="225" t="s">
        <v>531</v>
      </c>
      <c r="E821" s="677"/>
      <c r="F821" s="675"/>
      <c r="G821" s="610"/>
      <c r="H821" s="610"/>
      <c r="I821" s="856">
        <f aca="true" t="shared" si="165" ref="I821:I827">F821+G821+H821</f>
        <v>0</v>
      </c>
      <c r="J821" s="316">
        <f t="shared" si="151"/>
      </c>
      <c r="K821" s="317"/>
      <c r="L821" s="611"/>
      <c r="M821" s="612"/>
      <c r="N821" s="434">
        <f t="shared" si="152"/>
        <v>0</v>
      </c>
      <c r="O821" s="595">
        <f aca="true" t="shared" si="166" ref="O821:O827">L821+M821-N821</f>
        <v>0</v>
      </c>
      <c r="P821" s="317"/>
      <c r="Q821" s="611"/>
      <c r="R821" s="612"/>
      <c r="S821" s="602">
        <f aca="true" t="shared" si="167" ref="S821:S827">+IF(+(L821+M821)&gt;=I821,+M821,+(+I821-L821))</f>
        <v>0</v>
      </c>
      <c r="T821" s="408">
        <f aca="true" t="shared" si="168" ref="T821:T827">Q821+R821-S821</f>
        <v>0</v>
      </c>
      <c r="U821" s="612"/>
      <c r="V821" s="612"/>
      <c r="W821" s="328"/>
      <c r="X821" s="406">
        <f t="shared" si="153"/>
        <v>0</v>
      </c>
    </row>
    <row r="822" spans="1:24" ht="18.75" thickBot="1">
      <c r="A822" s="336">
        <v>730</v>
      </c>
      <c r="B822" s="223"/>
      <c r="C822" s="226">
        <v>5202</v>
      </c>
      <c r="D822" s="227" t="s">
        <v>532</v>
      </c>
      <c r="E822" s="677"/>
      <c r="F822" s="675"/>
      <c r="G822" s="610"/>
      <c r="H822" s="610"/>
      <c r="I822" s="856">
        <f t="shared" si="165"/>
        <v>0</v>
      </c>
      <c r="J822" s="316">
        <f t="shared" si="151"/>
      </c>
      <c r="K822" s="317"/>
      <c r="L822" s="611"/>
      <c r="M822" s="612"/>
      <c r="N822" s="434">
        <f t="shared" si="152"/>
        <v>0</v>
      </c>
      <c r="O822" s="595">
        <f t="shared" si="166"/>
        <v>0</v>
      </c>
      <c r="P822" s="317"/>
      <c r="Q822" s="611"/>
      <c r="R822" s="612"/>
      <c r="S822" s="602">
        <f t="shared" si="167"/>
        <v>0</v>
      </c>
      <c r="T822" s="408">
        <f t="shared" si="168"/>
        <v>0</v>
      </c>
      <c r="U822" s="612"/>
      <c r="V822" s="612"/>
      <c r="W822" s="328"/>
      <c r="X822" s="406">
        <f t="shared" si="153"/>
        <v>0</v>
      </c>
    </row>
    <row r="823" spans="1:24" ht="18.75" thickBot="1">
      <c r="A823" s="336">
        <v>735</v>
      </c>
      <c r="B823" s="223"/>
      <c r="C823" s="226">
        <v>5203</v>
      </c>
      <c r="D823" s="227" t="s">
        <v>533</v>
      </c>
      <c r="E823" s="677"/>
      <c r="F823" s="675"/>
      <c r="G823" s="610"/>
      <c r="H823" s="610"/>
      <c r="I823" s="856">
        <f t="shared" si="165"/>
        <v>0</v>
      </c>
      <c r="J823" s="316">
        <f t="shared" si="151"/>
      </c>
      <c r="K823" s="317"/>
      <c r="L823" s="611"/>
      <c r="M823" s="612"/>
      <c r="N823" s="434">
        <f t="shared" si="152"/>
        <v>0</v>
      </c>
      <c r="O823" s="595">
        <f t="shared" si="166"/>
        <v>0</v>
      </c>
      <c r="P823" s="317"/>
      <c r="Q823" s="611"/>
      <c r="R823" s="612"/>
      <c r="S823" s="602">
        <f t="shared" si="167"/>
        <v>0</v>
      </c>
      <c r="T823" s="408">
        <f t="shared" si="168"/>
        <v>0</v>
      </c>
      <c r="U823" s="612"/>
      <c r="V823" s="612"/>
      <c r="W823" s="328"/>
      <c r="X823" s="406">
        <f t="shared" si="153"/>
        <v>0</v>
      </c>
    </row>
    <row r="824" spans="1:24" ht="18.75" thickBot="1">
      <c r="A824" s="336">
        <v>740</v>
      </c>
      <c r="B824" s="223"/>
      <c r="C824" s="226">
        <v>5204</v>
      </c>
      <c r="D824" s="227" t="s">
        <v>534</v>
      </c>
      <c r="E824" s="677"/>
      <c r="F824" s="675"/>
      <c r="G824" s="610"/>
      <c r="H824" s="610"/>
      <c r="I824" s="856">
        <f t="shared" si="165"/>
        <v>0</v>
      </c>
      <c r="J824" s="316">
        <f t="shared" si="151"/>
      </c>
      <c r="K824" s="317"/>
      <c r="L824" s="611"/>
      <c r="M824" s="612"/>
      <c r="N824" s="434">
        <f t="shared" si="152"/>
        <v>0</v>
      </c>
      <c r="O824" s="595">
        <f t="shared" si="166"/>
        <v>0</v>
      </c>
      <c r="P824" s="317"/>
      <c r="Q824" s="611"/>
      <c r="R824" s="612"/>
      <c r="S824" s="602">
        <f t="shared" si="167"/>
        <v>0</v>
      </c>
      <c r="T824" s="408">
        <f t="shared" si="168"/>
        <v>0</v>
      </c>
      <c r="U824" s="612"/>
      <c r="V824" s="612"/>
      <c r="W824" s="328"/>
      <c r="X824" s="406">
        <f t="shared" si="153"/>
        <v>0</v>
      </c>
    </row>
    <row r="825" spans="1:24" ht="18.75" thickBot="1">
      <c r="A825" s="336">
        <v>745</v>
      </c>
      <c r="B825" s="223"/>
      <c r="C825" s="226">
        <v>5205</v>
      </c>
      <c r="D825" s="227" t="s">
        <v>535</v>
      </c>
      <c r="E825" s="677"/>
      <c r="F825" s="675"/>
      <c r="G825" s="610"/>
      <c r="H825" s="610"/>
      <c r="I825" s="856">
        <f t="shared" si="165"/>
        <v>0</v>
      </c>
      <c r="J825" s="316">
        <f t="shared" si="151"/>
      </c>
      <c r="K825" s="317"/>
      <c r="L825" s="611"/>
      <c r="M825" s="612"/>
      <c r="N825" s="434">
        <f t="shared" si="152"/>
        <v>0</v>
      </c>
      <c r="O825" s="595">
        <f t="shared" si="166"/>
        <v>0</v>
      </c>
      <c r="P825" s="317"/>
      <c r="Q825" s="611"/>
      <c r="R825" s="612"/>
      <c r="S825" s="602">
        <f t="shared" si="167"/>
        <v>0</v>
      </c>
      <c r="T825" s="408">
        <f t="shared" si="168"/>
        <v>0</v>
      </c>
      <c r="U825" s="612"/>
      <c r="V825" s="612"/>
      <c r="W825" s="328"/>
      <c r="X825" s="406">
        <f t="shared" si="153"/>
        <v>0</v>
      </c>
    </row>
    <row r="826" spans="1:24" ht="18.75" thickBot="1">
      <c r="A826" s="335">
        <v>750</v>
      </c>
      <c r="B826" s="223"/>
      <c r="C826" s="226">
        <v>5206</v>
      </c>
      <c r="D826" s="227" t="s">
        <v>536</v>
      </c>
      <c r="E826" s="677"/>
      <c r="F826" s="675"/>
      <c r="G826" s="610">
        <v>893850</v>
      </c>
      <c r="H826" s="610"/>
      <c r="I826" s="856">
        <f t="shared" si="165"/>
        <v>893850</v>
      </c>
      <c r="J826" s="316">
        <f t="shared" si="151"/>
        <v>1</v>
      </c>
      <c r="K826" s="317"/>
      <c r="L826" s="611"/>
      <c r="M826" s="612"/>
      <c r="N826" s="434">
        <f t="shared" si="152"/>
        <v>893850</v>
      </c>
      <c r="O826" s="595">
        <f t="shared" si="166"/>
        <v>-893850</v>
      </c>
      <c r="P826" s="317"/>
      <c r="Q826" s="611"/>
      <c r="R826" s="612"/>
      <c r="S826" s="602">
        <f t="shared" si="167"/>
        <v>893850</v>
      </c>
      <c r="T826" s="408">
        <f t="shared" si="168"/>
        <v>-893850</v>
      </c>
      <c r="U826" s="612"/>
      <c r="V826" s="612"/>
      <c r="W826" s="328"/>
      <c r="X826" s="406">
        <f t="shared" si="153"/>
        <v>-893850</v>
      </c>
    </row>
    <row r="827" spans="1:24" ht="18.75" thickBot="1">
      <c r="A827" s="336">
        <v>755</v>
      </c>
      <c r="B827" s="223"/>
      <c r="C827" s="228">
        <v>5219</v>
      </c>
      <c r="D827" s="229" t="s">
        <v>537</v>
      </c>
      <c r="E827" s="677"/>
      <c r="F827" s="675"/>
      <c r="G827" s="610"/>
      <c r="H827" s="610"/>
      <c r="I827" s="856">
        <f t="shared" si="165"/>
        <v>0</v>
      </c>
      <c r="J827" s="316">
        <f t="shared" si="151"/>
      </c>
      <c r="K827" s="317"/>
      <c r="L827" s="611"/>
      <c r="M827" s="612"/>
      <c r="N827" s="434">
        <f t="shared" si="152"/>
        <v>0</v>
      </c>
      <c r="O827" s="595">
        <f t="shared" si="166"/>
        <v>0</v>
      </c>
      <c r="P827" s="317"/>
      <c r="Q827" s="611"/>
      <c r="R827" s="612"/>
      <c r="S827" s="602">
        <f t="shared" si="167"/>
        <v>0</v>
      </c>
      <c r="T827" s="408">
        <f t="shared" si="168"/>
        <v>0</v>
      </c>
      <c r="U827" s="612"/>
      <c r="V827" s="612"/>
      <c r="W827" s="328"/>
      <c r="X827" s="406">
        <f t="shared" si="153"/>
        <v>0</v>
      </c>
    </row>
    <row r="828" spans="1:24" ht="18.75" thickBot="1">
      <c r="A828" s="336">
        <v>760</v>
      </c>
      <c r="B828" s="222">
        <v>5300</v>
      </c>
      <c r="C828" s="1069" t="s">
        <v>538</v>
      </c>
      <c r="D828" s="1069"/>
      <c r="E828" s="1017">
        <f>SUM(E829:E830)</f>
        <v>0</v>
      </c>
      <c r="F828" s="674">
        <f>SUM(F829:F830)</f>
        <v>0</v>
      </c>
      <c r="G828" s="607">
        <f>SUM(G829:G830)</f>
        <v>0</v>
      </c>
      <c r="H828" s="607">
        <f>SUM(H829:H830)</f>
        <v>0</v>
      </c>
      <c r="I828" s="607">
        <f>SUM(I829:I830)</f>
        <v>0</v>
      </c>
      <c r="J828" s="316">
        <f t="shared" si="151"/>
      </c>
      <c r="K828" s="317"/>
      <c r="L828" s="430">
        <f>SUM(L829:L830)</f>
        <v>0</v>
      </c>
      <c r="M828" s="431">
        <f>SUM(M829:M830)</f>
        <v>0</v>
      </c>
      <c r="N828" s="608">
        <f>SUM(N829:N830)</f>
        <v>0</v>
      </c>
      <c r="O828" s="609">
        <f>SUM(O829:O830)</f>
        <v>0</v>
      </c>
      <c r="P828" s="317"/>
      <c r="Q828" s="430">
        <f aca="true" t="shared" si="169" ref="Q828:W828">SUM(Q829:Q830)</f>
        <v>0</v>
      </c>
      <c r="R828" s="431">
        <f t="shared" si="169"/>
        <v>0</v>
      </c>
      <c r="S828" s="431">
        <f t="shared" si="169"/>
        <v>0</v>
      </c>
      <c r="T828" s="431">
        <f t="shared" si="169"/>
        <v>0</v>
      </c>
      <c r="U828" s="431">
        <f t="shared" si="169"/>
        <v>0</v>
      </c>
      <c r="V828" s="431">
        <f t="shared" si="169"/>
        <v>0</v>
      </c>
      <c r="W828" s="609">
        <f t="shared" si="169"/>
        <v>0</v>
      </c>
      <c r="X828" s="406">
        <f t="shared" si="153"/>
        <v>0</v>
      </c>
    </row>
    <row r="829" spans="1:24" ht="18.75" thickBot="1">
      <c r="A829" s="335">
        <v>765</v>
      </c>
      <c r="B829" s="223"/>
      <c r="C829" s="224">
        <v>5301</v>
      </c>
      <c r="D829" s="225" t="s">
        <v>539</v>
      </c>
      <c r="E829" s="677"/>
      <c r="F829" s="675"/>
      <c r="G829" s="610"/>
      <c r="H829" s="610"/>
      <c r="I829" s="856">
        <f>F829+G829+H829</f>
        <v>0</v>
      </c>
      <c r="J829" s="316">
        <f t="shared" si="151"/>
      </c>
      <c r="K829" s="317"/>
      <c r="L829" s="611"/>
      <c r="M829" s="612"/>
      <c r="N829" s="434">
        <f t="shared" si="152"/>
        <v>0</v>
      </c>
      <c r="O829" s="595">
        <f>L829+M829-N829</f>
        <v>0</v>
      </c>
      <c r="P829" s="317"/>
      <c r="Q829" s="611"/>
      <c r="R829" s="612"/>
      <c r="S829" s="602">
        <f>+IF(+(L829+M829)&gt;=I829,+M829,+(+I829-L829))</f>
        <v>0</v>
      </c>
      <c r="T829" s="408">
        <f>Q829+R829-S829</f>
        <v>0</v>
      </c>
      <c r="U829" s="612"/>
      <c r="V829" s="612"/>
      <c r="W829" s="328"/>
      <c r="X829" s="406">
        <f t="shared" si="153"/>
        <v>0</v>
      </c>
    </row>
    <row r="830" spans="1:24" ht="18.75" thickBot="1">
      <c r="A830" s="335">
        <v>775</v>
      </c>
      <c r="B830" s="223"/>
      <c r="C830" s="228">
        <v>5309</v>
      </c>
      <c r="D830" s="229" t="s">
        <v>540</v>
      </c>
      <c r="E830" s="677"/>
      <c r="F830" s="675"/>
      <c r="G830" s="610"/>
      <c r="H830" s="610"/>
      <c r="I830" s="856">
        <f>F830+G830+H830</f>
        <v>0</v>
      </c>
      <c r="J830" s="316">
        <f t="shared" si="151"/>
      </c>
      <c r="K830" s="317"/>
      <c r="L830" s="611"/>
      <c r="M830" s="612"/>
      <c r="N830" s="434">
        <f t="shared" si="152"/>
        <v>0</v>
      </c>
      <c r="O830" s="595">
        <f>L830+M830-N830</f>
        <v>0</v>
      </c>
      <c r="P830" s="317"/>
      <c r="Q830" s="611"/>
      <c r="R830" s="612"/>
      <c r="S830" s="602">
        <f>+IF(+(L830+M830)&gt;=I830,+M830,+(+I830-L830))</f>
        <v>0</v>
      </c>
      <c r="T830" s="408">
        <f>Q830+R830-S830</f>
        <v>0</v>
      </c>
      <c r="U830" s="612"/>
      <c r="V830" s="612"/>
      <c r="W830" s="328"/>
      <c r="X830" s="406">
        <f t="shared" si="153"/>
        <v>0</v>
      </c>
    </row>
    <row r="831" spans="1:24" ht="18.75" thickBot="1">
      <c r="A831" s="336">
        <v>780</v>
      </c>
      <c r="B831" s="222">
        <v>5400</v>
      </c>
      <c r="C831" s="1070" t="s">
        <v>541</v>
      </c>
      <c r="D831" s="1070"/>
      <c r="E831" s="676"/>
      <c r="F831" s="673"/>
      <c r="G831" s="604"/>
      <c r="H831" s="604"/>
      <c r="I831" s="856">
        <f>F831+G831+H831</f>
        <v>0</v>
      </c>
      <c r="J831" s="316">
        <f t="shared" si="151"/>
      </c>
      <c r="K831" s="317"/>
      <c r="L831" s="605"/>
      <c r="M831" s="606"/>
      <c r="N831" s="431">
        <f t="shared" si="152"/>
        <v>0</v>
      </c>
      <c r="O831" s="595">
        <f>L831+M831-N831</f>
        <v>0</v>
      </c>
      <c r="P831" s="317"/>
      <c r="Q831" s="605"/>
      <c r="R831" s="606"/>
      <c r="S831" s="602">
        <f>+IF(+(L831+M831)&gt;=I831,+M831,+(+I831-L831))</f>
        <v>0</v>
      </c>
      <c r="T831" s="408">
        <f>Q831+R831-S831</f>
        <v>0</v>
      </c>
      <c r="U831" s="606"/>
      <c r="V831" s="606"/>
      <c r="W831" s="328"/>
      <c r="X831" s="406">
        <f t="shared" si="153"/>
        <v>0</v>
      </c>
    </row>
    <row r="832" spans="1:24" ht="18.75" thickBot="1">
      <c r="A832" s="336">
        <v>785</v>
      </c>
      <c r="B832" s="173">
        <v>5500</v>
      </c>
      <c r="C832" s="1071" t="s">
        <v>542</v>
      </c>
      <c r="D832" s="1071"/>
      <c r="E832" s="645">
        <f>SUM(E833:E836)</f>
        <v>0</v>
      </c>
      <c r="F832" s="410">
        <f>SUM(F833:F836)</f>
        <v>0</v>
      </c>
      <c r="G832" s="325">
        <f>SUM(G833:G836)</f>
        <v>0</v>
      </c>
      <c r="H832" s="325">
        <f>SUM(H833:H836)</f>
        <v>0</v>
      </c>
      <c r="I832" s="325">
        <f>SUM(I833:I836)</f>
        <v>0</v>
      </c>
      <c r="J832" s="316">
        <f t="shared" si="151"/>
      </c>
      <c r="K832" s="317"/>
      <c r="L832" s="411">
        <f>SUM(L833:L836)</f>
        <v>0</v>
      </c>
      <c r="M832" s="412">
        <f>SUM(M833:M836)</f>
        <v>0</v>
      </c>
      <c r="N832" s="597">
        <f>SUM(N833:N836)</f>
        <v>0</v>
      </c>
      <c r="O832" s="598">
        <f>SUM(O833:O836)</f>
        <v>0</v>
      </c>
      <c r="P832" s="317"/>
      <c r="Q832" s="411">
        <f aca="true" t="shared" si="170" ref="Q832:W832">SUM(Q833:Q836)</f>
        <v>0</v>
      </c>
      <c r="R832" s="412">
        <f t="shared" si="170"/>
        <v>0</v>
      </c>
      <c r="S832" s="412">
        <f t="shared" si="170"/>
        <v>0</v>
      </c>
      <c r="T832" s="412">
        <f t="shared" si="170"/>
        <v>0</v>
      </c>
      <c r="U832" s="412">
        <f t="shared" si="170"/>
        <v>0</v>
      </c>
      <c r="V832" s="412">
        <f t="shared" si="170"/>
        <v>0</v>
      </c>
      <c r="W832" s="598">
        <f t="shared" si="170"/>
        <v>0</v>
      </c>
      <c r="X832" s="406">
        <f t="shared" si="153"/>
        <v>0</v>
      </c>
    </row>
    <row r="833" spans="1:24" ht="18.75" thickBot="1">
      <c r="A833" s="336">
        <v>790</v>
      </c>
      <c r="B833" s="220"/>
      <c r="C833" s="180">
        <v>5501</v>
      </c>
      <c r="D833" s="209" t="s">
        <v>543</v>
      </c>
      <c r="E833" s="625"/>
      <c r="F833" s="627"/>
      <c r="G833" s="318"/>
      <c r="H833" s="318"/>
      <c r="I833" s="856">
        <f>F833+G833+H833</f>
        <v>0</v>
      </c>
      <c r="J833" s="316">
        <f t="shared" si="151"/>
      </c>
      <c r="K833" s="317"/>
      <c r="L833" s="594"/>
      <c r="M833" s="327"/>
      <c r="N833" s="408">
        <f t="shared" si="152"/>
        <v>0</v>
      </c>
      <c r="O833" s="595">
        <f>L833+M833-N833</f>
        <v>0</v>
      </c>
      <c r="P833" s="317"/>
      <c r="Q833" s="594"/>
      <c r="R833" s="327"/>
      <c r="S833" s="602">
        <f>+IF(+(L833+M833)&gt;=I833,+M833,+(+I833-L833))</f>
        <v>0</v>
      </c>
      <c r="T833" s="408">
        <f>Q833+R833-S833</f>
        <v>0</v>
      </c>
      <c r="U833" s="327"/>
      <c r="V833" s="327"/>
      <c r="W833" s="328"/>
      <c r="X833" s="406">
        <f t="shared" si="153"/>
        <v>0</v>
      </c>
    </row>
    <row r="834" spans="1:24" ht="18.75" thickBot="1">
      <c r="A834" s="336">
        <v>795</v>
      </c>
      <c r="B834" s="220"/>
      <c r="C834" s="170">
        <v>5502</v>
      </c>
      <c r="D834" s="181" t="s">
        <v>544</v>
      </c>
      <c r="E834" s="625"/>
      <c r="F834" s="627"/>
      <c r="G834" s="318"/>
      <c r="H834" s="318"/>
      <c r="I834" s="856">
        <f>F834+G834+H834</f>
        <v>0</v>
      </c>
      <c r="J834" s="316">
        <f t="shared" si="151"/>
      </c>
      <c r="K834" s="317"/>
      <c r="L834" s="594"/>
      <c r="M834" s="327"/>
      <c r="N834" s="408">
        <f t="shared" si="152"/>
        <v>0</v>
      </c>
      <c r="O834" s="595">
        <f>L834+M834-N834</f>
        <v>0</v>
      </c>
      <c r="P834" s="317"/>
      <c r="Q834" s="594"/>
      <c r="R834" s="327"/>
      <c r="S834" s="602">
        <f>+IF(+(L834+M834)&gt;=I834,+M834,+(+I834-L834))</f>
        <v>0</v>
      </c>
      <c r="T834" s="408">
        <f>Q834+R834-S834</f>
        <v>0</v>
      </c>
      <c r="U834" s="327"/>
      <c r="V834" s="327"/>
      <c r="W834" s="328"/>
      <c r="X834" s="406">
        <f t="shared" si="153"/>
        <v>0</v>
      </c>
    </row>
    <row r="835" spans="1:24" ht="18.75" thickBot="1">
      <c r="A835" s="335">
        <v>805</v>
      </c>
      <c r="B835" s="220"/>
      <c r="C835" s="170">
        <v>5503</v>
      </c>
      <c r="D835" s="172" t="s">
        <v>545</v>
      </c>
      <c r="E835" s="625"/>
      <c r="F835" s="627"/>
      <c r="G835" s="318"/>
      <c r="H835" s="318"/>
      <c r="I835" s="856">
        <f>F835+G835+H835</f>
        <v>0</v>
      </c>
      <c r="J835" s="316">
        <f t="shared" si="151"/>
      </c>
      <c r="K835" s="317"/>
      <c r="L835" s="594"/>
      <c r="M835" s="327"/>
      <c r="N835" s="408">
        <f t="shared" si="152"/>
        <v>0</v>
      </c>
      <c r="O835" s="595">
        <f>L835+M835-N835</f>
        <v>0</v>
      </c>
      <c r="P835" s="317"/>
      <c r="Q835" s="594"/>
      <c r="R835" s="327"/>
      <c r="S835" s="602">
        <f>+IF(+(L835+M835)&gt;=I835,+M835,+(+I835-L835))</f>
        <v>0</v>
      </c>
      <c r="T835" s="408">
        <f>Q835+R835-S835</f>
        <v>0</v>
      </c>
      <c r="U835" s="327"/>
      <c r="V835" s="327"/>
      <c r="W835" s="328"/>
      <c r="X835" s="406">
        <f t="shared" si="153"/>
        <v>0</v>
      </c>
    </row>
    <row r="836" spans="1:24" ht="18.75" thickBot="1">
      <c r="A836" s="336">
        <v>810</v>
      </c>
      <c r="B836" s="220"/>
      <c r="C836" s="170">
        <v>5504</v>
      </c>
      <c r="D836" s="181" t="s">
        <v>546</v>
      </c>
      <c r="E836" s="625"/>
      <c r="F836" s="627"/>
      <c r="G836" s="318"/>
      <c r="H836" s="318"/>
      <c r="I836" s="856">
        <f>F836+G836+H836</f>
        <v>0</v>
      </c>
      <c r="J836" s="316">
        <f t="shared" si="151"/>
      </c>
      <c r="K836" s="317"/>
      <c r="L836" s="594"/>
      <c r="M836" s="327"/>
      <c r="N836" s="408">
        <f t="shared" si="152"/>
        <v>0</v>
      </c>
      <c r="O836" s="595">
        <f>L836+M836-N836</f>
        <v>0</v>
      </c>
      <c r="P836" s="317"/>
      <c r="Q836" s="594"/>
      <c r="R836" s="327"/>
      <c r="S836" s="602">
        <f>+IF(+(L836+M836)&gt;=I836,+M836,+(+I836-L836))</f>
        <v>0</v>
      </c>
      <c r="T836" s="408">
        <f>Q836+R836-S836</f>
        <v>0</v>
      </c>
      <c r="U836" s="327"/>
      <c r="V836" s="327"/>
      <c r="W836" s="328"/>
      <c r="X836" s="406">
        <f t="shared" si="153"/>
        <v>0</v>
      </c>
    </row>
    <row r="837" spans="1:24" ht="18.75" thickBot="1">
      <c r="A837" s="336">
        <v>815</v>
      </c>
      <c r="B837" s="222">
        <v>5700</v>
      </c>
      <c r="C837" s="1072" t="s">
        <v>547</v>
      </c>
      <c r="D837" s="1073"/>
      <c r="E837" s="1017">
        <f>SUM(E838:E840)</f>
        <v>0</v>
      </c>
      <c r="F837" s="674">
        <f>SUM(F838:F840)</f>
        <v>0</v>
      </c>
      <c r="G837" s="607">
        <f>SUM(G838:G840)</f>
        <v>0</v>
      </c>
      <c r="H837" s="607">
        <f>SUM(H838:H840)</f>
        <v>0</v>
      </c>
      <c r="I837" s="607">
        <f>SUM(I838:I840)</f>
        <v>0</v>
      </c>
      <c r="J837" s="316">
        <f t="shared" si="151"/>
      </c>
      <c r="K837" s="317"/>
      <c r="L837" s="430">
        <f>SUM(L838:L840)</f>
        <v>0</v>
      </c>
      <c r="M837" s="431">
        <f>SUM(M838:M840)</f>
        <v>0</v>
      </c>
      <c r="N837" s="608">
        <f>SUM(N838:N839)</f>
        <v>0</v>
      </c>
      <c r="O837" s="609">
        <f>SUM(O838:O840)</f>
        <v>0</v>
      </c>
      <c r="P837" s="317"/>
      <c r="Q837" s="430">
        <f>SUM(Q838:Q840)</f>
        <v>0</v>
      </c>
      <c r="R837" s="431">
        <f>SUM(R838:R840)</f>
        <v>0</v>
      </c>
      <c r="S837" s="431">
        <f>SUM(S838:S840)</f>
        <v>0</v>
      </c>
      <c r="T837" s="431">
        <f>SUM(T838:T840)</f>
        <v>0</v>
      </c>
      <c r="U837" s="431">
        <f>SUM(U838:U840)</f>
        <v>0</v>
      </c>
      <c r="V837" s="431">
        <f>SUM(V838:V839)</f>
        <v>0</v>
      </c>
      <c r="W837" s="609">
        <f>SUM(W838:W840)</f>
        <v>0</v>
      </c>
      <c r="X837" s="406">
        <f t="shared" si="153"/>
        <v>0</v>
      </c>
    </row>
    <row r="838" spans="1:24" ht="18.75" thickBot="1">
      <c r="A838" s="342">
        <v>525</v>
      </c>
      <c r="B838" s="223"/>
      <c r="C838" s="224">
        <v>5701</v>
      </c>
      <c r="D838" s="225" t="s">
        <v>548</v>
      </c>
      <c r="E838" s="677"/>
      <c r="F838" s="675"/>
      <c r="G838" s="610"/>
      <c r="H838" s="610"/>
      <c r="I838" s="856">
        <f>F838+G838+H838</f>
        <v>0</v>
      </c>
      <c r="J838" s="316">
        <f t="shared" si="151"/>
      </c>
      <c r="K838" s="317"/>
      <c r="L838" s="611"/>
      <c r="M838" s="612"/>
      <c r="N838" s="434">
        <f t="shared" si="152"/>
        <v>0</v>
      </c>
      <c r="O838" s="595">
        <f>L838+M838-N838</f>
        <v>0</v>
      </c>
      <c r="P838" s="317"/>
      <c r="Q838" s="611"/>
      <c r="R838" s="612"/>
      <c r="S838" s="602">
        <f>+IF(+(L838+M838)&gt;=I838,+M838,+(+I838-L838))</f>
        <v>0</v>
      </c>
      <c r="T838" s="408">
        <f>Q838+R838-S838</f>
        <v>0</v>
      </c>
      <c r="U838" s="612"/>
      <c r="V838" s="612"/>
      <c r="W838" s="328"/>
      <c r="X838" s="406">
        <f t="shared" si="153"/>
        <v>0</v>
      </c>
    </row>
    <row r="839" spans="1:24" ht="18.75" thickBot="1">
      <c r="A839" s="336">
        <v>816</v>
      </c>
      <c r="B839" s="223"/>
      <c r="C839" s="228">
        <v>5702</v>
      </c>
      <c r="D839" s="229" t="s">
        <v>549</v>
      </c>
      <c r="E839" s="677"/>
      <c r="F839" s="675"/>
      <c r="G839" s="610"/>
      <c r="H839" s="610"/>
      <c r="I839" s="856">
        <f>F839+G839+H839</f>
        <v>0</v>
      </c>
      <c r="J839" s="316">
        <f t="shared" si="151"/>
      </c>
      <c r="K839" s="317"/>
      <c r="L839" s="611"/>
      <c r="M839" s="612"/>
      <c r="N839" s="434">
        <f t="shared" si="152"/>
        <v>0</v>
      </c>
      <c r="O839" s="595">
        <f>L839+M839-N839</f>
        <v>0</v>
      </c>
      <c r="P839" s="317"/>
      <c r="Q839" s="611"/>
      <c r="R839" s="612"/>
      <c r="S839" s="602">
        <f>+IF(+(L839+M839)&gt;=I839,+M839,+(+I839-L839))</f>
        <v>0</v>
      </c>
      <c r="T839" s="408">
        <f>Q839+R839-S839</f>
        <v>0</v>
      </c>
      <c r="U839" s="612"/>
      <c r="V839" s="612"/>
      <c r="W839" s="328"/>
      <c r="X839" s="406">
        <f t="shared" si="153"/>
        <v>0</v>
      </c>
    </row>
    <row r="840" spans="1:24" ht="36" customHeight="1" thickBot="1">
      <c r="A840" s="335">
        <v>820</v>
      </c>
      <c r="B840" s="169"/>
      <c r="C840" s="230">
        <v>4071</v>
      </c>
      <c r="D840" s="650" t="s">
        <v>550</v>
      </c>
      <c r="E840" s="625"/>
      <c r="F840" s="637"/>
      <c r="G840" s="350"/>
      <c r="H840" s="350"/>
      <c r="I840" s="856">
        <f>F840+G840+H840</f>
        <v>0</v>
      </c>
      <c r="J840" s="316">
        <f t="shared" si="151"/>
      </c>
      <c r="K840" s="317"/>
      <c r="L840" s="436"/>
      <c r="M840" s="414"/>
      <c r="N840" s="414"/>
      <c r="O840" s="613"/>
      <c r="P840" s="317"/>
      <c r="Q840" s="409"/>
      <c r="R840" s="414"/>
      <c r="S840" s="414"/>
      <c r="T840" s="414"/>
      <c r="U840" s="414"/>
      <c r="V840" s="414"/>
      <c r="W840" s="596"/>
      <c r="X840" s="406">
        <f t="shared" si="153"/>
        <v>0</v>
      </c>
    </row>
    <row r="841" spans="1:24" ht="15.75">
      <c r="A841" s="336">
        <v>821</v>
      </c>
      <c r="B841" s="220"/>
      <c r="C841" s="231"/>
      <c r="D841" s="438" t="s">
        <v>551</v>
      </c>
      <c r="E841" s="322"/>
      <c r="F841" s="322"/>
      <c r="G841" s="322"/>
      <c r="H841" s="322"/>
      <c r="I841" s="323"/>
      <c r="J841" s="316">
        <f t="shared" si="151"/>
      </c>
      <c r="K841" s="317"/>
      <c r="L841" s="614"/>
      <c r="M841" s="615"/>
      <c r="N841" s="425"/>
      <c r="O841" s="426"/>
      <c r="P841" s="317"/>
      <c r="Q841" s="614"/>
      <c r="R841" s="615"/>
      <c r="S841" s="425"/>
      <c r="T841" s="425"/>
      <c r="U841" s="615"/>
      <c r="V841" s="425"/>
      <c r="W841" s="426"/>
      <c r="X841" s="426"/>
    </row>
    <row r="842" spans="1:24" ht="19.5" thickBot="1">
      <c r="A842" s="336">
        <v>822</v>
      </c>
      <c r="B842" s="616">
        <v>98</v>
      </c>
      <c r="C842" s="1074" t="s">
        <v>552</v>
      </c>
      <c r="D842" s="1024"/>
      <c r="E842" s="628"/>
      <c r="F842" s="631"/>
      <c r="G842" s="331"/>
      <c r="H842" s="331"/>
      <c r="I842" s="856">
        <f>F842+G842+H842</f>
        <v>0</v>
      </c>
      <c r="J842" s="316">
        <f>(IF($E842&lt;&gt;0,$J$2,IF($I842&lt;&gt;0,$J$2,"")))</f>
      </c>
      <c r="K842" s="317"/>
      <c r="L842" s="601"/>
      <c r="M842" s="329"/>
      <c r="N842" s="412">
        <f t="shared" si="152"/>
        <v>0</v>
      </c>
      <c r="O842" s="595">
        <f>L842+M842-N842</f>
        <v>0</v>
      </c>
      <c r="P842" s="317"/>
      <c r="Q842" s="601"/>
      <c r="R842" s="329"/>
      <c r="S842" s="602">
        <f>+IF(+(L842+M842)&gt;=I842,+M842,+(+I842-L842))</f>
        <v>0</v>
      </c>
      <c r="T842" s="408">
        <f>Q842+R842-S842</f>
        <v>0</v>
      </c>
      <c r="U842" s="329"/>
      <c r="V842" s="329"/>
      <c r="W842" s="328"/>
      <c r="X842" s="406">
        <f t="shared" si="153"/>
        <v>0</v>
      </c>
    </row>
    <row r="843" spans="1:24" ht="15.75">
      <c r="A843" s="336">
        <v>823</v>
      </c>
      <c r="B843" s="232"/>
      <c r="C843" s="440" t="s">
        <v>553</v>
      </c>
      <c r="D843" s="441"/>
      <c r="E843" s="532"/>
      <c r="F843" s="532"/>
      <c r="G843" s="532"/>
      <c r="H843" s="532"/>
      <c r="I843" s="442"/>
      <c r="J843" s="316">
        <f>(IF($E843&lt;&gt;0,$J$2,IF($I843&lt;&gt;0,$J$2,"")))</f>
      </c>
      <c r="K843" s="317"/>
      <c r="L843" s="443"/>
      <c r="M843" s="444"/>
      <c r="N843" s="444"/>
      <c r="O843" s="445"/>
      <c r="P843" s="317"/>
      <c r="Q843" s="443"/>
      <c r="R843" s="444"/>
      <c r="S843" s="444"/>
      <c r="T843" s="444"/>
      <c r="U843" s="444"/>
      <c r="V843" s="444"/>
      <c r="W843" s="445"/>
      <c r="X843" s="445"/>
    </row>
    <row r="844" spans="1:24" ht="15.75">
      <c r="A844" s="336">
        <v>825</v>
      </c>
      <c r="B844" s="232"/>
      <c r="C844" s="446" t="s">
        <v>554</v>
      </c>
      <c r="D844" s="438"/>
      <c r="E844" s="520"/>
      <c r="F844" s="520"/>
      <c r="G844" s="520"/>
      <c r="H844" s="520"/>
      <c r="I844" s="394"/>
      <c r="J844" s="316">
        <f>(IF($E844&lt;&gt;0,$J$2,IF($I844&lt;&gt;0,$J$2,"")))</f>
      </c>
      <c r="K844" s="317"/>
      <c r="L844" s="447"/>
      <c r="M844" s="448"/>
      <c r="N844" s="448"/>
      <c r="O844" s="449"/>
      <c r="P844" s="317"/>
      <c r="Q844" s="447"/>
      <c r="R844" s="448"/>
      <c r="S844" s="448"/>
      <c r="T844" s="448"/>
      <c r="U844" s="448"/>
      <c r="V844" s="448"/>
      <c r="W844" s="449"/>
      <c r="X844" s="449"/>
    </row>
    <row r="845" spans="1:24" ht="16.5" thickBot="1">
      <c r="A845" s="336"/>
      <c r="B845" s="233"/>
      <c r="C845" s="450" t="s">
        <v>555</v>
      </c>
      <c r="D845" s="451"/>
      <c r="E845" s="533"/>
      <c r="F845" s="533"/>
      <c r="G845" s="533"/>
      <c r="H845" s="533"/>
      <c r="I845" s="400"/>
      <c r="J845" s="316">
        <f>(IF($E845&lt;&gt;0,$J$2,IF($I845&lt;&gt;0,$J$2,"")))</f>
      </c>
      <c r="K845" s="317"/>
      <c r="L845" s="452"/>
      <c r="M845" s="453"/>
      <c r="N845" s="453"/>
      <c r="O845" s="454"/>
      <c r="P845" s="317"/>
      <c r="Q845" s="452"/>
      <c r="R845" s="453"/>
      <c r="S845" s="453"/>
      <c r="T845" s="453"/>
      <c r="U845" s="453"/>
      <c r="V845" s="453"/>
      <c r="W845" s="454"/>
      <c r="X845" s="454"/>
    </row>
    <row r="846" spans="1:24" ht="19.5" thickBot="1">
      <c r="A846" s="336"/>
      <c r="B846" s="234"/>
      <c r="C846" s="202" t="s">
        <v>438</v>
      </c>
      <c r="D846" s="235" t="s">
        <v>556</v>
      </c>
      <c r="E846" s="353">
        <f>SUM(E735,E738,E744,E750,E751,E770,E776,E780,E781,E782,E783,E784,E792,E799,E800,E801,E802,E809,E813,E814,E815,E816,E819,E820,E828,E831,E832,E837)+E842</f>
        <v>0</v>
      </c>
      <c r="F846" s="353">
        <f>SUM(F735,F738,F744,F750,F751,F770,F776,F780,F781,F782,F783,F784,F792,F799,F800,F801,F802,F809,F813,F814,F815,F816,F819,F820,F828,F831,F832,F837)+F842</f>
        <v>0</v>
      </c>
      <c r="G846" s="353">
        <f>SUM(G735,G738,G744,G750,G751,G770,G776,G780,G781,G782,G783,G784,G792,G799,G800,G801,G802,G809,G813,G814,G815,G816,G819,G820,G828,G831,G832,G837)+G842</f>
        <v>893850</v>
      </c>
      <c r="H846" s="353">
        <f>SUM(H735,H738,H744,H750,H751,H770,H776,H780,H781,H782,H783,H784,H792,H799,H800,H801,H802,H809,H813,H814,H815,H816,H819,H820,H828,H831,H832,H837)+H842</f>
        <v>0</v>
      </c>
      <c r="I846" s="353">
        <f>SUM(I735,I738,I744,I750,I751,I770,I776,I780,I781,I782,I783,I784,I792,I799,I800,I801,I802,I809,I813,I814,I815,I816,I819,I820,I828,I831,I832,I837)+I842</f>
        <v>893850</v>
      </c>
      <c r="J846" s="316">
        <f>(IF($E846&lt;&gt;0,$J$2,IF($I846&lt;&gt;0,$J$2,"")))</f>
        <v>1</v>
      </c>
      <c r="K846" s="965" t="str">
        <f>LEFT(C731,1)</f>
        <v>6</v>
      </c>
      <c r="L846" s="456">
        <f>SUM(L735,L738,L744,L750,L751,L770,L776,L780,L781,L782,L783,L784,L792,L799,L800,L801,L802,L809,L813,L814,L815,L816,L819,L820,L828,L831,L832,L837)+L842</f>
        <v>0</v>
      </c>
      <c r="M846" s="456">
        <f>SUM(M735,M738,M744,M750,M751,M770,M776,M780,M781,M782,M783,M784,M792,M799,M800,M801,M802,M809,M813,M814,M815,M816,M819,M820,M828,M831,M832,M837)+M842</f>
        <v>0</v>
      </c>
      <c r="N846" s="617">
        <f>SUM(N735,N738,N744,N750,N751,N770,N776,N780,N781,N782,N783,N784,N792,N799,N800,N801,N802,N809,N813,N814,N815,N816,N819,N820,N828,N831,N832,N837)+N842</f>
        <v>893850</v>
      </c>
      <c r="O846" s="456">
        <f>SUM(O735,O738,O744,O750,O751,O770,O776,O780,O781,O782,O783,O784,O792,O799,O800,O801,O802,O809,O813,O814,O815,O816,O819,O820,O828,O831,O832,O837)+O842</f>
        <v>-893850</v>
      </c>
      <c r="P846" s="288"/>
      <c r="Q846" s="456">
        <f aca="true" t="shared" si="171" ref="Q846:W846">SUM(Q735,Q738,Q744,Q750,Q751,Q770,Q776,Q780,Q781,Q782,Q783,Q784,Q792,Q799,Q800,Q801,Q802,Q809,Q813,Q814,Q815,Q816,Q819,Q820,Q828,Q831,Q832,Q837)+Q842</f>
        <v>0</v>
      </c>
      <c r="R846" s="456">
        <f t="shared" si="171"/>
        <v>0</v>
      </c>
      <c r="S846" s="617">
        <f t="shared" si="171"/>
        <v>893850</v>
      </c>
      <c r="T846" s="456">
        <f t="shared" si="171"/>
        <v>-893850</v>
      </c>
      <c r="U846" s="456">
        <f t="shared" si="171"/>
        <v>0</v>
      </c>
      <c r="V846" s="617">
        <f t="shared" si="171"/>
        <v>0</v>
      </c>
      <c r="W846" s="456">
        <f t="shared" si="171"/>
        <v>0</v>
      </c>
      <c r="X846" s="406">
        <f>T846-U846-V846-W846</f>
        <v>-893850</v>
      </c>
    </row>
    <row r="847" spans="1:24" ht="15.75">
      <c r="A847" s="937"/>
      <c r="B847" s="980" t="s">
        <v>1022</v>
      </c>
      <c r="C847" s="236"/>
      <c r="I847" s="285"/>
      <c r="J847" s="287">
        <f>J846</f>
        <v>1</v>
      </c>
      <c r="P847" s="543"/>
      <c r="X847" s="543"/>
    </row>
    <row r="848" spans="1:24" ht="15.75">
      <c r="A848" s="937"/>
      <c r="B848" s="529"/>
      <c r="C848" s="529"/>
      <c r="D848" s="530"/>
      <c r="E848" s="529"/>
      <c r="F848" s="529"/>
      <c r="G848" s="529"/>
      <c r="H848" s="529"/>
      <c r="I848" s="531"/>
      <c r="J848" s="287">
        <f>J846</f>
        <v>1</v>
      </c>
      <c r="L848" s="529"/>
      <c r="M848" s="529"/>
      <c r="N848" s="531"/>
      <c r="O848" s="531"/>
      <c r="P848" s="531"/>
      <c r="Q848" s="529"/>
      <c r="R848" s="529"/>
      <c r="S848" s="531"/>
      <c r="T848" s="531"/>
      <c r="U848" s="529"/>
      <c r="V848" s="531"/>
      <c r="W848" s="531"/>
      <c r="X848" s="531"/>
    </row>
    <row r="849" ht="15.75">
      <c r="A849" s="937"/>
    </row>
    <row r="850" ht="15.75">
      <c r="A850" s="937"/>
    </row>
    <row r="851" ht="15.75">
      <c r="A851" s="937"/>
    </row>
    <row r="852" ht="15.75">
      <c r="A852" s="937"/>
    </row>
    <row r="853" ht="15.75">
      <c r="A853" s="937"/>
    </row>
    <row r="854" ht="15.75">
      <c r="A854" s="937"/>
    </row>
    <row r="855" ht="15.75">
      <c r="A855" s="937"/>
    </row>
    <row r="856" ht="15.75">
      <c r="A856" s="937"/>
    </row>
    <row r="857" ht="15.75">
      <c r="A857" s="938"/>
    </row>
    <row r="858" ht="15.75">
      <c r="A858" s="938">
        <v>905</v>
      </c>
    </row>
    <row r="859" ht="15.75">
      <c r="A859" s="938">
        <v>906</v>
      </c>
    </row>
    <row r="860" ht="15.75">
      <c r="A860" s="938">
        <v>907</v>
      </c>
    </row>
    <row r="861" ht="15.75">
      <c r="A861" s="938">
        <v>910</v>
      </c>
    </row>
    <row r="862" ht="15.75">
      <c r="A862" s="938">
        <v>911</v>
      </c>
    </row>
    <row r="863" ht="15.75">
      <c r="A863" s="938">
        <v>912</v>
      </c>
    </row>
    <row r="864" ht="15.75">
      <c r="A864" s="938">
        <v>920</v>
      </c>
    </row>
    <row r="865" ht="15.75">
      <c r="A865" s="938">
        <v>921</v>
      </c>
    </row>
    <row r="866" ht="15.75">
      <c r="A866" s="938">
        <v>922</v>
      </c>
    </row>
    <row r="867" ht="15.75">
      <c r="A867" s="938">
        <v>930</v>
      </c>
    </row>
    <row r="868" ht="15.75">
      <c r="A868" s="938">
        <v>931</v>
      </c>
    </row>
    <row r="869" ht="15.75">
      <c r="A869" s="938">
        <v>932</v>
      </c>
    </row>
    <row r="870" ht="15.75">
      <c r="A870" s="938">
        <v>935</v>
      </c>
    </row>
    <row r="871" ht="15.75">
      <c r="A871" s="938">
        <v>940</v>
      </c>
    </row>
    <row r="872" ht="15.75">
      <c r="A872" s="938">
        <v>950</v>
      </c>
    </row>
    <row r="873" ht="15.75">
      <c r="A873" s="938">
        <v>953</v>
      </c>
    </row>
    <row r="874" ht="15.75">
      <c r="A874" s="938">
        <v>954</v>
      </c>
    </row>
    <row r="875" ht="15.75">
      <c r="A875" s="939">
        <v>955</v>
      </c>
    </row>
    <row r="876" ht="15.75">
      <c r="A876" s="939">
        <v>956</v>
      </c>
    </row>
    <row r="877" ht="15.75">
      <c r="A877" s="939">
        <v>958</v>
      </c>
    </row>
    <row r="878" ht="15.75">
      <c r="A878" s="939">
        <v>959</v>
      </c>
    </row>
    <row r="879" ht="15.75">
      <c r="A879" s="939">
        <v>960</v>
      </c>
    </row>
    <row r="880" ht="15.75">
      <c r="A880" s="351"/>
    </row>
    <row r="881" ht="15.75">
      <c r="A881" s="351"/>
    </row>
    <row r="882" ht="15.75">
      <c r="A882" s="351"/>
    </row>
    <row r="883" ht="15.75">
      <c r="A883" s="351"/>
    </row>
    <row r="884" ht="15.75">
      <c r="A884" s="351"/>
    </row>
    <row r="886" ht="36" customHeight="1"/>
  </sheetData>
  <sheetProtection password="81B0" sheet="1" objects="1" scenarios="1"/>
  <mergeCells count="200">
    <mergeCell ref="C842:D842"/>
    <mergeCell ref="C828:D828"/>
    <mergeCell ref="C831:D831"/>
    <mergeCell ref="C832:D832"/>
    <mergeCell ref="C837:D837"/>
    <mergeCell ref="C815:D815"/>
    <mergeCell ref="C816:D816"/>
    <mergeCell ref="C819:D819"/>
    <mergeCell ref="C820:D820"/>
    <mergeCell ref="C802:D802"/>
    <mergeCell ref="C809:D809"/>
    <mergeCell ref="C813:D813"/>
    <mergeCell ref="C814:D814"/>
    <mergeCell ref="C792:D792"/>
    <mergeCell ref="C799:D799"/>
    <mergeCell ref="C800:D800"/>
    <mergeCell ref="C801:D801"/>
    <mergeCell ref="C781:D781"/>
    <mergeCell ref="C782:D782"/>
    <mergeCell ref="C783:D783"/>
    <mergeCell ref="C784:D784"/>
    <mergeCell ref="C751:D751"/>
    <mergeCell ref="C770:D770"/>
    <mergeCell ref="C776:D776"/>
    <mergeCell ref="C780:D780"/>
    <mergeCell ref="C735:D735"/>
    <mergeCell ref="C738:D738"/>
    <mergeCell ref="C744:D744"/>
    <mergeCell ref="C750:D750"/>
    <mergeCell ref="L727:L728"/>
    <mergeCell ref="M727:M728"/>
    <mergeCell ref="N727:N728"/>
    <mergeCell ref="O727:O728"/>
    <mergeCell ref="Q726:Q727"/>
    <mergeCell ref="R726:R727"/>
    <mergeCell ref="S726:S727"/>
    <mergeCell ref="T726:T727"/>
    <mergeCell ref="C708:D708"/>
    <mergeCell ref="B717:D717"/>
    <mergeCell ref="B719:D719"/>
    <mergeCell ref="B722:D722"/>
    <mergeCell ref="C694:D694"/>
    <mergeCell ref="C697:D697"/>
    <mergeCell ref="C698:D698"/>
    <mergeCell ref="C703:D703"/>
    <mergeCell ref="C681:D681"/>
    <mergeCell ref="C682:D682"/>
    <mergeCell ref="C685:D685"/>
    <mergeCell ref="C686:D686"/>
    <mergeCell ref="C668:D668"/>
    <mergeCell ref="C675:D675"/>
    <mergeCell ref="C679:D679"/>
    <mergeCell ref="C680:D680"/>
    <mergeCell ref="C658:D658"/>
    <mergeCell ref="C665:D665"/>
    <mergeCell ref="C666:D666"/>
    <mergeCell ref="C667:D667"/>
    <mergeCell ref="C647:D647"/>
    <mergeCell ref="C648:D648"/>
    <mergeCell ref="C649:D649"/>
    <mergeCell ref="C650:D650"/>
    <mergeCell ref="C617:D617"/>
    <mergeCell ref="C636:D636"/>
    <mergeCell ref="C642:D642"/>
    <mergeCell ref="C646:D646"/>
    <mergeCell ref="C601:D601"/>
    <mergeCell ref="C604:D604"/>
    <mergeCell ref="C610:D610"/>
    <mergeCell ref="C616:D616"/>
    <mergeCell ref="R592:R593"/>
    <mergeCell ref="S592:S593"/>
    <mergeCell ref="T592:T593"/>
    <mergeCell ref="L593:L594"/>
    <mergeCell ref="M593:M594"/>
    <mergeCell ref="N593:N594"/>
    <mergeCell ref="O593:O594"/>
    <mergeCell ref="B583:D583"/>
    <mergeCell ref="B585:D585"/>
    <mergeCell ref="B588:D588"/>
    <mergeCell ref="Q592:Q593"/>
    <mergeCell ref="C28:D28"/>
    <mergeCell ref="C33:D33"/>
    <mergeCell ref="B7:D7"/>
    <mergeCell ref="B9:D9"/>
    <mergeCell ref="B12:D12"/>
    <mergeCell ref="C22:D22"/>
    <mergeCell ref="C40:D40"/>
    <mergeCell ref="C45:D45"/>
    <mergeCell ref="C51:D51"/>
    <mergeCell ref="C57:D57"/>
    <mergeCell ref="C60:D60"/>
    <mergeCell ref="C63:D63"/>
    <mergeCell ref="C64:D64"/>
    <mergeCell ref="C72:D72"/>
    <mergeCell ref="C113:D113"/>
    <mergeCell ref="C136:D136"/>
    <mergeCell ref="C138:D138"/>
    <mergeCell ref="C119:D119"/>
    <mergeCell ref="L160:N160"/>
    <mergeCell ref="Q160:S160"/>
    <mergeCell ref="C141:D141"/>
    <mergeCell ref="B155:D155"/>
    <mergeCell ref="T164:T165"/>
    <mergeCell ref="Q164:Q165"/>
    <mergeCell ref="R164:R165"/>
    <mergeCell ref="L164:L165"/>
    <mergeCell ref="M164:M165"/>
    <mergeCell ref="N164:N165"/>
    <mergeCell ref="O164:O16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4:D234"/>
    <mergeCell ref="B290:D290"/>
    <mergeCell ref="C237:D237"/>
    <mergeCell ref="C244:D244"/>
    <mergeCell ref="C248:D248"/>
    <mergeCell ref="C249:D249"/>
    <mergeCell ref="C250:D25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B433:D433"/>
    <mergeCell ref="C508:D508"/>
    <mergeCell ref="C449:D449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conditionalFormatting sqref="O601:O712 T601:T712 O735:O846 T735:T846">
    <cfRule type="cellIs" priority="3" dxfId="4" operator="lessThan" stopIfTrue="1">
      <formula>0</formula>
    </cfRule>
  </conditionalFormatting>
  <conditionalFormatting sqref="O599 T599 O733 T733">
    <cfRule type="cellIs" priority="4" dxfId="5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 U788:V788 U775 Q788:S788 Q775:R775 L788:N788 L775:M775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 E736:H737 E842:H842 E838:H840 E833:H836 E829:H831 E821:H827 E817:H819 E810:H815 E803:H808 E793:H801 E785:H790 E777:H783 E771:H775 E752:H769 E745:H750 E739:H743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allowBlank="1" showInputMessage="1" showErrorMessage="1" prompt="Въведете код на дейност !" sqref="C597 C731"/>
    <dataValidation type="whole" operator="lessThan" allowBlank="1" showInputMessage="1" showErrorMessage="1" error="Въведете отрицателно число!!!" sqref="Q706:W706 L706:O706 Q840:W840 L840:O84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0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838</v>
      </c>
      <c r="B1" s="683" t="s">
        <v>839</v>
      </c>
      <c r="C1" s="683" t="s">
        <v>840</v>
      </c>
      <c r="D1" s="684" t="s">
        <v>841</v>
      </c>
      <c r="E1" s="683" t="s">
        <v>842</v>
      </c>
      <c r="F1" s="683" t="s">
        <v>843</v>
      </c>
      <c r="G1" s="685" t="s">
        <v>988</v>
      </c>
      <c r="H1" s="685"/>
      <c r="I1" s="682" t="s">
        <v>844</v>
      </c>
      <c r="J1" s="685" t="s">
        <v>943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290</v>
      </c>
      <c r="F5" s="683" t="s">
        <v>290</v>
      </c>
      <c r="J5" s="870">
        <v>1</v>
      </c>
    </row>
    <row r="6" spans="3:10" ht="21">
      <c r="C6" s="688"/>
      <c r="D6" s="689"/>
      <c r="E6" s="687"/>
      <c r="F6" s="683" t="s">
        <v>290</v>
      </c>
      <c r="J6" s="870">
        <v>1</v>
      </c>
    </row>
    <row r="7" spans="2:10" ht="42" customHeight="1">
      <c r="B7" s="1095" t="s">
        <v>942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291</v>
      </c>
      <c r="F8" s="690" t="s">
        <v>140</v>
      </c>
      <c r="J8" s="870">
        <v>1</v>
      </c>
    </row>
    <row r="9" spans="2:10" ht="36.75" customHeight="1" thickBot="1">
      <c r="B9" s="1188" t="str">
        <f>OTCHET!B9</f>
        <v>Община Садово</v>
      </c>
      <c r="C9" s="1189"/>
      <c r="D9" s="1189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292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8" t="str">
        <f>OTCHET!B12</f>
        <v>Община Садово</v>
      </c>
      <c r="C12" s="1189"/>
      <c r="D12" s="1189"/>
      <c r="E12" s="690" t="s">
        <v>293</v>
      </c>
      <c r="F12" s="695" t="str">
        <f>OTCHET!$F12</f>
        <v>6613</v>
      </c>
      <c r="J12" s="870">
        <v>1</v>
      </c>
    </row>
    <row r="13" spans="2:10" ht="21.75" thickTop="1">
      <c r="B13" s="693" t="s">
        <v>294</v>
      </c>
      <c r="E13" s="696" t="s">
        <v>295</v>
      </c>
      <c r="F13" s="697" t="s">
        <v>290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296</v>
      </c>
      <c r="J18" s="870">
        <v>1</v>
      </c>
    </row>
    <row r="19" spans="1:10" ht="21.75" thickBot="1">
      <c r="A19" s="698"/>
      <c r="B19" s="699"/>
      <c r="C19" s="700"/>
      <c r="D19" s="701" t="s">
        <v>297</v>
      </c>
      <c r="E19" s="702" t="s">
        <v>298</v>
      </c>
      <c r="F19" s="702" t="s">
        <v>1018</v>
      </c>
      <c r="G19" s="702" t="s">
        <v>1019</v>
      </c>
      <c r="H19" s="702" t="s">
        <v>1020</v>
      </c>
      <c r="I19" s="702" t="s">
        <v>299</v>
      </c>
      <c r="J19" s="870">
        <v>1</v>
      </c>
    </row>
    <row r="20" spans="2:10" ht="21.75" thickBot="1">
      <c r="B20" s="703" t="s">
        <v>198</v>
      </c>
      <c r="C20" s="704"/>
      <c r="D20" s="705" t="s">
        <v>944</v>
      </c>
      <c r="E20" s="706">
        <f>OTCHET!E20</f>
        <v>2013</v>
      </c>
      <c r="F20" s="863"/>
      <c r="G20" s="863"/>
      <c r="H20" s="863"/>
      <c r="I20" s="377" t="s">
        <v>908</v>
      </c>
      <c r="J20" s="871">
        <v>1</v>
      </c>
    </row>
    <row r="21" spans="2:10" ht="21.75" thickBot="1">
      <c r="B21" s="707"/>
      <c r="C21" s="708"/>
      <c r="D21" s="709" t="s">
        <v>302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90" t="s">
        <v>303</v>
      </c>
      <c r="D22" s="1191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34" t="s">
        <v>307</v>
      </c>
      <c r="D23" s="113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8" t="s">
        <v>312</v>
      </c>
      <c r="D24" s="1144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34" t="s">
        <v>318</v>
      </c>
      <c r="D25" s="113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34" t="s">
        <v>323</v>
      </c>
      <c r="D26" s="113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34" t="s">
        <v>945</v>
      </c>
      <c r="D27" s="113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34" t="s">
        <v>335</v>
      </c>
      <c r="D28" s="113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34" t="s">
        <v>338</v>
      </c>
      <c r="D29" s="113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34" t="s">
        <v>341</v>
      </c>
      <c r="D30" s="113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34" t="s">
        <v>342</v>
      </c>
      <c r="D31" s="113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34" t="s">
        <v>349</v>
      </c>
      <c r="D32" s="113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34" t="s">
        <v>350</v>
      </c>
      <c r="D33" s="113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34" t="s">
        <v>351</v>
      </c>
      <c r="D34" s="113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34" t="s">
        <v>353</v>
      </c>
      <c r="D35" s="1135"/>
      <c r="E35" s="876">
        <f>OTCHET!$E76</f>
        <v>0</v>
      </c>
      <c r="F35" s="876">
        <f>OTCHET!$F76</f>
        <v>0</v>
      </c>
      <c r="G35" s="715">
        <f>OTCHET!$G76</f>
        <v>4</v>
      </c>
      <c r="H35" s="715">
        <f>OTCHET!$H76</f>
        <v>0</v>
      </c>
      <c r="I35" s="715">
        <f>OTCHET!$I76</f>
        <v>4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19" t="s">
        <v>368</v>
      </c>
      <c r="D36" s="1120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9" t="s">
        <v>371</v>
      </c>
      <c r="D37" s="1120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34" t="s">
        <v>372</v>
      </c>
      <c r="D38" s="113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34" t="s">
        <v>397</v>
      </c>
      <c r="D39" s="113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34" t="s">
        <v>401</v>
      </c>
      <c r="D40" s="113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34" t="s">
        <v>406</v>
      </c>
      <c r="D41" s="113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411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34" t="s">
        <v>422</v>
      </c>
      <c r="D43" s="113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34" t="s">
        <v>423</v>
      </c>
      <c r="D44" s="113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425</v>
      </c>
      <c r="C45" s="1134" t="s">
        <v>426</v>
      </c>
      <c r="D45" s="113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4" t="s">
        <v>429</v>
      </c>
      <c r="D46" s="1185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439</v>
      </c>
      <c r="E47" s="731">
        <f>OTCHET!$E150</f>
        <v>0</v>
      </c>
      <c r="F47" s="731">
        <f>OTCHET!$F150</f>
        <v>0</v>
      </c>
      <c r="G47" s="731">
        <f>OTCHET!$G150</f>
        <v>4</v>
      </c>
      <c r="H47" s="731">
        <f>OTCHET!$H150</f>
        <v>0</v>
      </c>
      <c r="I47" s="731">
        <f>OTCHET!$I150</f>
        <v>4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6" t="str">
        <f>$B$7</f>
        <v>ОТЧЕТ  ЗА  КАСОВОТО  ИЗПЪЛНЕНИЕ  НА  БЮДЖЕТА / ИБСФ
ПО ПЪЛНА ЕДИННА БЮДЖЕТНА КЛАСИФИКАЦИЯ</v>
      </c>
      <c r="C52" s="1127"/>
      <c r="D52" s="1127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291</v>
      </c>
      <c r="F53" s="738" t="s">
        <v>140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8" t="str">
        <f>$B$9</f>
        <v>Община Садово</v>
      </c>
      <c r="C54" s="1109"/>
      <c r="D54" s="1109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292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8" t="str">
        <f>$B$12</f>
        <v>Община Садово</v>
      </c>
      <c r="C57" s="1109"/>
      <c r="D57" s="1109"/>
      <c r="E57" s="737" t="s">
        <v>293</v>
      </c>
      <c r="F57" s="744" t="str">
        <f>$F$12</f>
        <v>6613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294</v>
      </c>
      <c r="C58" s="683"/>
      <c r="D58" s="684"/>
      <c r="E58" s="743" t="s">
        <v>295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296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198</v>
      </c>
      <c r="C61" s="1178" t="s">
        <v>178</v>
      </c>
      <c r="D61" s="1179"/>
      <c r="E61" s="746" t="s">
        <v>298</v>
      </c>
      <c r="F61" s="747" t="s">
        <v>299</v>
      </c>
      <c r="G61" s="747" t="s">
        <v>299</v>
      </c>
      <c r="H61" s="747" t="s">
        <v>299</v>
      </c>
      <c r="I61" s="747" t="s">
        <v>299</v>
      </c>
      <c r="J61" s="872">
        <v>1</v>
      </c>
      <c r="K61" s="1175" t="s">
        <v>984</v>
      </c>
      <c r="L61" s="1175" t="s">
        <v>985</v>
      </c>
      <c r="M61" s="1175" t="s">
        <v>986</v>
      </c>
      <c r="N61" s="1175" t="s">
        <v>987</v>
      </c>
    </row>
    <row r="62" spans="2:14" s="698" customFormat="1" ht="49.5" customHeight="1" thickBot="1">
      <c r="B62" s="748"/>
      <c r="C62" s="1180" t="s">
        <v>946</v>
      </c>
      <c r="D62" s="1181"/>
      <c r="E62" s="749">
        <f>+E20</f>
        <v>2013</v>
      </c>
      <c r="F62" s="863" t="s">
        <v>1018</v>
      </c>
      <c r="G62" s="863" t="s">
        <v>1019</v>
      </c>
      <c r="H62" s="863" t="s">
        <v>1020</v>
      </c>
      <c r="I62" s="377" t="s">
        <v>908</v>
      </c>
      <c r="J62" s="872">
        <v>1</v>
      </c>
      <c r="K62" s="1186"/>
      <c r="L62" s="1186"/>
      <c r="M62" s="1176"/>
      <c r="N62" s="1176"/>
    </row>
    <row r="63" spans="2:14" s="698" customFormat="1" ht="39" customHeight="1" thickBot="1">
      <c r="B63" s="750"/>
      <c r="C63" s="1182" t="s">
        <v>443</v>
      </c>
      <c r="D63" s="1183"/>
      <c r="E63" s="751"/>
      <c r="F63" s="751"/>
      <c r="G63" s="751"/>
      <c r="H63" s="751"/>
      <c r="I63" s="751"/>
      <c r="J63" s="872">
        <v>1</v>
      </c>
      <c r="K63" s="1187"/>
      <c r="L63" s="1187"/>
      <c r="M63" s="1177"/>
      <c r="N63" s="1177"/>
    </row>
    <row r="64" spans="1:14" s="713" customFormat="1" ht="34.5" customHeight="1">
      <c r="A64" s="720">
        <v>5</v>
      </c>
      <c r="B64" s="711">
        <v>100</v>
      </c>
      <c r="C64" s="1145" t="s">
        <v>447</v>
      </c>
      <c r="D64" s="1137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9" t="s">
        <v>450</v>
      </c>
      <c r="D65" s="1120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34" t="s">
        <v>456</v>
      </c>
      <c r="D66" s="113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8" t="s">
        <v>462</v>
      </c>
      <c r="D67" s="1123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9" t="s">
        <v>463</v>
      </c>
      <c r="D68" s="1120"/>
      <c r="E68" s="876">
        <f>OTCHET!$E186</f>
        <v>0</v>
      </c>
      <c r="F68" s="876">
        <f>OTCHET!$F186</f>
        <v>0</v>
      </c>
      <c r="G68" s="715">
        <f>OTCHET!$G186</f>
        <v>7389</v>
      </c>
      <c r="H68" s="715">
        <f>OTCHET!$H186</f>
        <v>0</v>
      </c>
      <c r="I68" s="715">
        <f>OTCHET!$I186</f>
        <v>7389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49" t="s">
        <v>997</v>
      </c>
      <c r="D69" s="1150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49" t="s">
        <v>487</v>
      </c>
      <c r="D70" s="1150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49" t="s">
        <v>491</v>
      </c>
      <c r="D71" s="1150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46" t="s">
        <v>492</v>
      </c>
      <c r="D72" s="1130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46" t="s">
        <v>493</v>
      </c>
      <c r="D73" s="1130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46" t="s">
        <v>494</v>
      </c>
      <c r="D74" s="1130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49" t="s">
        <v>495</v>
      </c>
      <c r="D75" s="1150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503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49" t="s">
        <v>510</v>
      </c>
      <c r="D77" s="1150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49" t="s">
        <v>511</v>
      </c>
      <c r="D78" s="1150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49" t="s">
        <v>512</v>
      </c>
      <c r="D79" s="1150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49" t="s">
        <v>513</v>
      </c>
      <c r="D80" s="1150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49" t="s">
        <v>520</v>
      </c>
      <c r="D81" s="1150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49" t="s">
        <v>524</v>
      </c>
      <c r="D82" s="1150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49" t="s">
        <v>882</v>
      </c>
      <c r="D83" s="1150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46" t="s">
        <v>525</v>
      </c>
      <c r="D84" s="1130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49" t="s">
        <v>526</v>
      </c>
      <c r="D85" s="1150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4" t="s">
        <v>529</v>
      </c>
      <c r="D86" s="1165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4" t="s">
        <v>530</v>
      </c>
      <c r="D87" s="1165"/>
      <c r="E87" s="876">
        <f>OTCHET!$E255</f>
        <v>0</v>
      </c>
      <c r="F87" s="876">
        <f>OTCHET!$F255</f>
        <v>0</v>
      </c>
      <c r="G87" s="715">
        <f>OTCHET!$G255</f>
        <v>893850</v>
      </c>
      <c r="H87" s="715">
        <f>OTCHET!$H255</f>
        <v>0</v>
      </c>
      <c r="I87" s="715">
        <f>OTCHET!$I255</f>
        <v>893850</v>
      </c>
      <c r="J87" s="866">
        <f t="shared" si="1"/>
        <v>1</v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4" t="s">
        <v>538</v>
      </c>
      <c r="D88" s="1165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4" t="s">
        <v>541</v>
      </c>
      <c r="D89" s="1165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49" t="s">
        <v>542</v>
      </c>
      <c r="D90" s="1150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6" t="s">
        <v>547</v>
      </c>
      <c r="D91" s="1167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947</v>
      </c>
      <c r="C92" s="1168" t="s">
        <v>552</v>
      </c>
      <c r="D92" s="1169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70" t="s">
        <v>556</v>
      </c>
      <c r="D93" s="1170"/>
      <c r="E93" s="731">
        <f>OTCHET!$E281</f>
        <v>0</v>
      </c>
      <c r="F93" s="731">
        <f>OTCHET!$F281</f>
        <v>0</v>
      </c>
      <c r="G93" s="731">
        <f>OTCHET!$G281</f>
        <v>901239</v>
      </c>
      <c r="H93" s="731">
        <f>OTCHET!$H281</f>
        <v>0</v>
      </c>
      <c r="I93" s="731">
        <f>OTCHET!$I281</f>
        <v>901239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6" t="str">
        <f>$B$7</f>
        <v>ОТЧЕТ  ЗА  КАСОВОТО  ИЗПЪЛНЕНИЕ  НА  БЮДЖЕТА / ИБСФ
ПО ПЪЛНА ЕДИННА БЮДЖЕТНА КЛАСИФИКАЦИЯ</v>
      </c>
      <c r="C96" s="1127"/>
      <c r="D96" s="1127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291</v>
      </c>
      <c r="F97" s="738" t="s">
        <v>140</v>
      </c>
      <c r="J97" s="870">
        <v>1</v>
      </c>
    </row>
    <row r="98" spans="1:10" ht="38.25" customHeight="1" thickBot="1">
      <c r="A98" s="728"/>
      <c r="B98" s="1108" t="str">
        <f>$B$9</f>
        <v>Община Садово</v>
      </c>
      <c r="C98" s="1109"/>
      <c r="D98" s="1109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292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8" t="str">
        <f>$B$12</f>
        <v>Община Садово</v>
      </c>
      <c r="C101" s="1109"/>
      <c r="D101" s="1109"/>
      <c r="E101" s="737" t="s">
        <v>293</v>
      </c>
      <c r="F101" s="744" t="str">
        <f>$F$12</f>
        <v>6613</v>
      </c>
      <c r="J101" s="870">
        <v>1</v>
      </c>
    </row>
    <row r="102" spans="1:10" ht="21.75" thickTop="1">
      <c r="A102" s="728"/>
      <c r="B102" s="693" t="s">
        <v>294</v>
      </c>
      <c r="E102" s="743" t="s">
        <v>295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296</v>
      </c>
      <c r="J104" s="870">
        <v>1</v>
      </c>
    </row>
    <row r="105" spans="1:10" ht="21">
      <c r="A105" s="728"/>
      <c r="B105" s="770"/>
      <c r="C105" s="1171"/>
      <c r="D105" s="1172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198</v>
      </c>
      <c r="C106" s="1173" t="s">
        <v>557</v>
      </c>
      <c r="D106" s="1174"/>
      <c r="E106" s="773" t="s">
        <v>883</v>
      </c>
      <c r="F106" s="773" t="s">
        <v>299</v>
      </c>
      <c r="G106" s="773" t="s">
        <v>299</v>
      </c>
      <c r="H106" s="964" t="s">
        <v>299</v>
      </c>
      <c r="I106" s="773" t="s">
        <v>299</v>
      </c>
      <c r="J106" s="870">
        <v>1</v>
      </c>
    </row>
    <row r="107" spans="1:10" ht="42.75" customHeight="1">
      <c r="A107" s="728"/>
      <c r="B107" s="772"/>
      <c r="C107" s="1173" t="s">
        <v>946</v>
      </c>
      <c r="D107" s="1174"/>
      <c r="E107" s="773" t="s">
        <v>117</v>
      </c>
      <c r="F107" s="863" t="s">
        <v>1018</v>
      </c>
      <c r="G107" s="863" t="s">
        <v>1019</v>
      </c>
      <c r="H107" s="957" t="s">
        <v>1020</v>
      </c>
      <c r="I107" s="377" t="s">
        <v>908</v>
      </c>
      <c r="J107" s="870">
        <v>1</v>
      </c>
    </row>
    <row r="108" spans="1:10" ht="21.75" thickBot="1">
      <c r="A108" s="728"/>
      <c r="B108" s="774"/>
      <c r="C108" s="1162"/>
      <c r="D108" s="116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7" t="s">
        <v>559</v>
      </c>
      <c r="D109" s="1158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1" t="s">
        <v>560</v>
      </c>
      <c r="D110" s="1152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3" t="s">
        <v>948</v>
      </c>
      <c r="D111" s="1154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34" t="s">
        <v>564</v>
      </c>
      <c r="D112" s="113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9" t="s">
        <v>573</v>
      </c>
      <c r="D113" s="1125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40" t="s">
        <v>576</v>
      </c>
      <c r="D114" s="1141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198</v>
      </c>
      <c r="C115" s="1160" t="s">
        <v>577</v>
      </c>
      <c r="D115" s="116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1" t="s">
        <v>578</v>
      </c>
      <c r="D116" s="1152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45" t="s">
        <v>579</v>
      </c>
      <c r="D117" s="1137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9" t="s">
        <v>580</v>
      </c>
      <c r="D118" s="1120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29" t="s">
        <v>829</v>
      </c>
      <c r="D119" s="1130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29" t="s">
        <v>830</v>
      </c>
      <c r="D120" s="1130"/>
      <c r="E120" s="884">
        <f>OTCHET!$E380</f>
        <v>0</v>
      </c>
      <c r="F120" s="889">
        <f>OTCHET!$F380</f>
        <v>0</v>
      </c>
      <c r="G120" s="788">
        <f>OTCHET!$G380</f>
        <v>879670</v>
      </c>
      <c r="H120" s="916"/>
      <c r="I120" s="788">
        <f>OTCHET!$I380</f>
        <v>879670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55" t="s">
        <v>831</v>
      </c>
      <c r="D121" s="1156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949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29" t="s">
        <v>833</v>
      </c>
      <c r="D123" s="1130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29" t="s">
        <v>887</v>
      </c>
      <c r="D124" s="1130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38" t="s">
        <v>991</v>
      </c>
      <c r="D125" s="1139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40" t="s">
        <v>1024</v>
      </c>
      <c r="D126" s="1141"/>
      <c r="E126" s="731">
        <f>OTCHET!$E401</f>
        <v>0</v>
      </c>
      <c r="F126" s="731">
        <f>OTCHET!$F401</f>
        <v>0</v>
      </c>
      <c r="G126" s="731">
        <f>OTCHET!$G401</f>
        <v>879670</v>
      </c>
      <c r="H126" s="961"/>
      <c r="I126" s="731">
        <f>OTCHET!$I401</f>
        <v>879670</v>
      </c>
      <c r="J126" s="870">
        <v>1</v>
      </c>
    </row>
    <row r="127" spans="1:10" ht="54" customHeight="1" thickBot="1">
      <c r="A127" s="728">
        <v>261</v>
      </c>
      <c r="B127" s="783" t="s">
        <v>198</v>
      </c>
      <c r="C127" s="1142" t="s">
        <v>1025</v>
      </c>
      <c r="D127" s="1143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1" t="s">
        <v>1026</v>
      </c>
      <c r="D128" s="1152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3" t="s">
        <v>1027</v>
      </c>
      <c r="D129" s="1154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34" t="s">
        <v>950</v>
      </c>
      <c r="D130" s="113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8" t="s">
        <v>951</v>
      </c>
      <c r="D131" s="1144"/>
      <c r="E131" s="884">
        <f>OTCHET!$E406</f>
        <v>0</v>
      </c>
      <c r="F131" s="884">
        <f>OTCHET!$F406</f>
        <v>0</v>
      </c>
      <c r="G131" s="795">
        <f>OTCHET!$G406</f>
        <v>-7751</v>
      </c>
      <c r="H131" s="916"/>
      <c r="I131" s="795">
        <f>OTCHET!$I406</f>
        <v>-7751</v>
      </c>
      <c r="J131" s="867">
        <f>(IF(E131&lt;&gt;0,$J$2,IF(I131&lt;&gt;0,$J$2,"")))</f>
        <v>1</v>
      </c>
    </row>
    <row r="132" spans="1:10" s="713" customFormat="1" ht="24" customHeight="1">
      <c r="A132" s="720">
        <v>295</v>
      </c>
      <c r="B132" s="714">
        <v>7700</v>
      </c>
      <c r="C132" s="1128" t="s">
        <v>1028</v>
      </c>
      <c r="D132" s="1123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1" t="s">
        <v>1017</v>
      </c>
      <c r="D133" s="1132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40" t="s">
        <v>1029</v>
      </c>
      <c r="D134" s="1141"/>
      <c r="E134" s="731">
        <f>OTCHET!$E411</f>
        <v>0</v>
      </c>
      <c r="F134" s="731">
        <f>OTCHET!$F411</f>
        <v>0</v>
      </c>
      <c r="G134" s="731">
        <f>OTCHET!$G411</f>
        <v>-7751</v>
      </c>
      <c r="H134" s="961"/>
      <c r="I134" s="731">
        <f>OTCHET!$I411</f>
        <v>-7751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6" t="str">
        <f>$B$7</f>
        <v>ОТЧЕТ  ЗА  КАСОВОТО  ИЗПЪЛНЕНИЕ  НА  БЮДЖЕТА / ИБСФ
ПО ПЪЛНА ЕДИННА БЮДЖЕТНА КЛАСИФИКАЦИЯ</v>
      </c>
      <c r="C138" s="1127"/>
      <c r="D138" s="1127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291</v>
      </c>
      <c r="F139" s="738" t="s">
        <v>140</v>
      </c>
      <c r="J139" s="870">
        <v>1</v>
      </c>
    </row>
    <row r="140" spans="1:10" ht="38.25" customHeight="1" thickBot="1">
      <c r="A140" s="766"/>
      <c r="B140" s="1108" t="str">
        <f>$B$9</f>
        <v>Община Садово</v>
      </c>
      <c r="C140" s="1109"/>
      <c r="D140" s="1109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292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8" t="str">
        <f>$B$12</f>
        <v>Община Садово</v>
      </c>
      <c r="C143" s="1109"/>
      <c r="D143" s="1109"/>
      <c r="E143" s="737" t="s">
        <v>293</v>
      </c>
      <c r="F143" s="744" t="str">
        <f>$F$12</f>
        <v>6613</v>
      </c>
      <c r="J143" s="870">
        <v>1</v>
      </c>
    </row>
    <row r="144" spans="1:10" ht="21.75" thickTop="1">
      <c r="A144" s="766"/>
      <c r="B144" s="693" t="s">
        <v>294</v>
      </c>
      <c r="E144" s="743" t="s">
        <v>295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296</v>
      </c>
      <c r="J146" s="870">
        <v>1</v>
      </c>
    </row>
    <row r="147" spans="1:10" ht="21.75" thickBot="1">
      <c r="A147" s="766"/>
      <c r="B147" s="797"/>
      <c r="C147" s="798"/>
      <c r="D147" s="799" t="s">
        <v>952</v>
      </c>
      <c r="E147" s="800" t="s">
        <v>898</v>
      </c>
      <c r="F147" s="801" t="s">
        <v>299</v>
      </c>
      <c r="G147" s="801" t="s">
        <v>299</v>
      </c>
      <c r="H147" s="801" t="s">
        <v>299</v>
      </c>
      <c r="I147" s="801" t="s">
        <v>299</v>
      </c>
      <c r="J147" s="870">
        <v>1</v>
      </c>
    </row>
    <row r="148" spans="1:10" ht="38.25" thickBot="1">
      <c r="A148" s="766"/>
      <c r="B148" s="802"/>
      <c r="C148" s="802"/>
      <c r="D148" s="803" t="s">
        <v>1031</v>
      </c>
      <c r="E148" s="801">
        <f>+E20</f>
        <v>2013</v>
      </c>
      <c r="F148" s="863" t="s">
        <v>1018</v>
      </c>
      <c r="G148" s="863" t="s">
        <v>1019</v>
      </c>
      <c r="H148" s="863" t="s">
        <v>1020</v>
      </c>
      <c r="I148" s="377" t="s">
        <v>908</v>
      </c>
      <c r="J148" s="870">
        <v>1</v>
      </c>
    </row>
    <row r="149" spans="1:10" ht="21.75" thickBot="1">
      <c r="A149" s="766"/>
      <c r="B149" s="804"/>
      <c r="C149" s="805"/>
      <c r="D149" s="806" t="s">
        <v>1032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-29316</v>
      </c>
      <c r="H150" s="811">
        <f>+H47-H93+H114+H126+H134</f>
        <v>0</v>
      </c>
      <c r="I150" s="811">
        <f>+I47-I93+I114+I126+I134</f>
        <v>-29316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6" t="str">
        <f>$B$7</f>
        <v>ОТЧЕТ  ЗА  КАСОВОТО  ИЗПЪЛНЕНИЕ  НА  БЮДЖЕТА / ИБСФ
ПО ПЪЛНА ЕДИННА БЮДЖЕТНА КЛАСИФИКАЦИЯ</v>
      </c>
      <c r="C154" s="1127"/>
      <c r="D154" s="1127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291</v>
      </c>
      <c r="F155" s="738" t="s">
        <v>140</v>
      </c>
      <c r="J155" s="870">
        <v>1</v>
      </c>
    </row>
    <row r="156" spans="1:10" ht="38.25" customHeight="1" thickBot="1">
      <c r="A156" s="766"/>
      <c r="B156" s="1108" t="str">
        <f>$B$9</f>
        <v>Община Садово</v>
      </c>
      <c r="C156" s="1109"/>
      <c r="D156" s="1109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292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8" t="str">
        <f>$B$12</f>
        <v>Община Садово</v>
      </c>
      <c r="C159" s="1109"/>
      <c r="D159" s="1109"/>
      <c r="E159" s="737" t="s">
        <v>293</v>
      </c>
      <c r="F159" s="744" t="str">
        <f>$F$12</f>
        <v>6613</v>
      </c>
      <c r="J159" s="870">
        <v>1</v>
      </c>
    </row>
    <row r="160" spans="1:10" ht="21.75" thickTop="1">
      <c r="A160" s="766"/>
      <c r="B160" s="693" t="s">
        <v>294</v>
      </c>
      <c r="E160" s="743" t="s">
        <v>295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296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198</v>
      </c>
      <c r="C164" s="818"/>
      <c r="D164" s="748" t="s">
        <v>1033</v>
      </c>
      <c r="E164" s="773" t="s">
        <v>298</v>
      </c>
      <c r="F164" s="773" t="s">
        <v>299</v>
      </c>
      <c r="G164" s="773" t="s">
        <v>299</v>
      </c>
      <c r="H164" s="964" t="s">
        <v>299</v>
      </c>
      <c r="I164" s="773" t="s">
        <v>299</v>
      </c>
      <c r="J164" s="870">
        <v>1</v>
      </c>
    </row>
    <row r="165" spans="1:10" ht="21.75" thickBot="1">
      <c r="A165" s="766"/>
      <c r="B165" s="819"/>
      <c r="C165" s="771"/>
      <c r="D165" s="705" t="s">
        <v>946</v>
      </c>
      <c r="E165" s="749">
        <f>+E20</f>
        <v>2013</v>
      </c>
      <c r="F165" s="863" t="s">
        <v>1018</v>
      </c>
      <c r="G165" s="863" t="s">
        <v>1019</v>
      </c>
      <c r="H165" s="957" t="s">
        <v>1020</v>
      </c>
      <c r="I165" s="377" t="s">
        <v>908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1034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36" t="s">
        <v>1035</v>
      </c>
      <c r="D167" s="1137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49" t="s">
        <v>1039</v>
      </c>
      <c r="D168" s="1150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49" t="s">
        <v>1042</v>
      </c>
      <c r="D169" s="1150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46" t="s">
        <v>1045</v>
      </c>
      <c r="D170" s="1130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47" t="s">
        <v>0</v>
      </c>
      <c r="D171" s="1148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9" t="s">
        <v>953</v>
      </c>
      <c r="D172" s="1120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8" t="s">
        <v>954</v>
      </c>
      <c r="D173" s="1123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8" t="s">
        <v>24</v>
      </c>
      <c r="D174" s="1123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34" t="s">
        <v>955</v>
      </c>
      <c r="D175" s="113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34" t="s">
        <v>956</v>
      </c>
      <c r="D176" s="113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9" t="s">
        <v>37</v>
      </c>
      <c r="D177" s="1120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9" t="s">
        <v>41</v>
      </c>
      <c r="D178" s="1120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8" t="s">
        <v>957</v>
      </c>
      <c r="D179" s="1123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29" t="s">
        <v>994</v>
      </c>
      <c r="D180" s="1130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9" t="s">
        <v>54</v>
      </c>
      <c r="D181" s="1120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29" t="s">
        <v>958</v>
      </c>
      <c r="D182" s="1133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21" t="s">
        <v>959</v>
      </c>
      <c r="D183" s="1123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9" t="s">
        <v>960</v>
      </c>
      <c r="D184" s="1120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21" t="s">
        <v>961</v>
      </c>
      <c r="D185" s="1122"/>
      <c r="E185" s="884">
        <f>OTCHET!$E540</f>
        <v>0</v>
      </c>
      <c r="F185" s="885">
        <f>OTCHET!$F540</f>
        <v>0</v>
      </c>
      <c r="G185" s="780">
        <f>OTCHET!$G540</f>
        <v>29316</v>
      </c>
      <c r="H185" s="916"/>
      <c r="I185" s="780">
        <f>OTCHET!$I540</f>
        <v>29316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21" t="s">
        <v>962</v>
      </c>
      <c r="D186" s="1123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4" t="s">
        <v>106</v>
      </c>
      <c r="D187" s="1125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112</v>
      </c>
      <c r="E188" s="731">
        <f>OTCHET!$E571</f>
        <v>0</v>
      </c>
      <c r="F188" s="731">
        <f>OTCHET!$F571</f>
        <v>0</v>
      </c>
      <c r="G188" s="731">
        <f>OTCHET!$G571</f>
        <v>29316</v>
      </c>
      <c r="H188" s="961"/>
      <c r="I188" s="731">
        <f>OTCHET!$I571</f>
        <v>29316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6" t="str">
        <f>$B$7</f>
        <v>ОТЧЕТ  ЗА  КАСОВОТО  ИЗПЪЛНЕНИЕ  НА  БЮДЖЕТА / ИБСФ
ПО ПЪЛНА ЕДИННА БЮДЖЕТНА КЛАСИФИКАЦИЯ</v>
      </c>
      <c r="C192" s="1127"/>
      <c r="D192" s="1127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291</v>
      </c>
      <c r="F193" s="738" t="s">
        <v>140</v>
      </c>
      <c r="G193" s="713"/>
      <c r="H193" s="713"/>
      <c r="J193" s="869">
        <v>1</v>
      </c>
    </row>
    <row r="194" spans="2:10" ht="21.75" thickBot="1">
      <c r="B194" s="1108" t="str">
        <f>$B$9</f>
        <v>Община Садово</v>
      </c>
      <c r="C194" s="1109"/>
      <c r="D194" s="1109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292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8" t="str">
        <f>$B$12</f>
        <v>Община Садово</v>
      </c>
      <c r="C197" s="1109"/>
      <c r="D197" s="1109"/>
      <c r="E197" s="737" t="s">
        <v>293</v>
      </c>
      <c r="F197" s="744" t="str">
        <f>$F$12</f>
        <v>6613</v>
      </c>
      <c r="G197" s="713"/>
      <c r="H197" s="713"/>
      <c r="J197" s="869">
        <v>1</v>
      </c>
    </row>
    <row r="198" spans="2:10" ht="21.75" thickTop="1">
      <c r="B198" s="693" t="s">
        <v>294</v>
      </c>
      <c r="E198" s="743" t="s">
        <v>295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296</v>
      </c>
      <c r="G200" s="713"/>
      <c r="H200" s="713"/>
      <c r="J200" s="869">
        <v>1</v>
      </c>
    </row>
    <row r="201" spans="2:10" ht="21.75" thickBot="1">
      <c r="B201" s="838" t="s">
        <v>198</v>
      </c>
      <c r="C201" s="839"/>
      <c r="D201" s="840" t="s">
        <v>963</v>
      </c>
      <c r="E201" s="841" t="s">
        <v>298</v>
      </c>
      <c r="F201" s="841" t="s">
        <v>299</v>
      </c>
      <c r="G201" s="841" t="s">
        <v>299</v>
      </c>
      <c r="H201" s="841" t="s">
        <v>299</v>
      </c>
      <c r="I201" s="841" t="s">
        <v>299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1018</v>
      </c>
      <c r="G202" s="864" t="s">
        <v>1019</v>
      </c>
      <c r="H202" s="864" t="s">
        <v>1020</v>
      </c>
      <c r="I202" s="845" t="s">
        <v>908</v>
      </c>
      <c r="J202" s="869">
        <v>1</v>
      </c>
    </row>
    <row r="203" spans="2:10" ht="21">
      <c r="B203" s="846" t="s">
        <v>964</v>
      </c>
      <c r="C203" s="1110" t="s">
        <v>965</v>
      </c>
      <c r="D203" s="1111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966</v>
      </c>
      <c r="C204" s="1112" t="s">
        <v>967</v>
      </c>
      <c r="D204" s="1113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968</v>
      </c>
      <c r="C205" s="1112" t="s">
        <v>969</v>
      </c>
      <c r="D205" s="1113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7389</v>
      </c>
      <c r="H205" s="896">
        <f>SUMIF(OTCHET!K:K,3,OTCHET!H:H)</f>
        <v>0</v>
      </c>
      <c r="I205" s="896">
        <f>SUMIF(OTCHET!K:K,3,OTCHET!I:I)</f>
        <v>7389</v>
      </c>
      <c r="J205" s="869">
        <v>1</v>
      </c>
    </row>
    <row r="206" spans="2:10" ht="21">
      <c r="B206" s="847" t="s">
        <v>970</v>
      </c>
      <c r="C206" s="1115" t="s">
        <v>971</v>
      </c>
      <c r="D206" s="1116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972</v>
      </c>
      <c r="C207" s="1117" t="s">
        <v>973</v>
      </c>
      <c r="D207" s="1118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974</v>
      </c>
      <c r="C208" s="1114" t="s">
        <v>975</v>
      </c>
      <c r="D208" s="1114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893850</v>
      </c>
      <c r="H208" s="896">
        <f>SUMIF(OTCHET!K:K,6,OTCHET!H:H)</f>
        <v>0</v>
      </c>
      <c r="I208" s="896">
        <f>SUMIF(OTCHET!K:K,6,OTCHET!I:I)</f>
        <v>893850</v>
      </c>
      <c r="J208" s="869">
        <v>1</v>
      </c>
    </row>
    <row r="209" spans="2:10" ht="21">
      <c r="B209" s="847" t="s">
        <v>976</v>
      </c>
      <c r="C209" s="1104" t="s">
        <v>977</v>
      </c>
      <c r="D209" s="1105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978</v>
      </c>
      <c r="C210" s="1104" t="s">
        <v>979</v>
      </c>
      <c r="D210" s="1105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980</v>
      </c>
      <c r="C211" s="1106" t="s">
        <v>981</v>
      </c>
      <c r="D211" s="1107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982</v>
      </c>
      <c r="E212" s="851">
        <f>SUM(E203:E211)</f>
        <v>0</v>
      </c>
      <c r="F212" s="851">
        <f>SUM(F203:F211)</f>
        <v>0</v>
      </c>
      <c r="G212" s="851">
        <f>SUM(G203:G211)</f>
        <v>901239</v>
      </c>
      <c r="H212" s="851">
        <f>SUM(H203:H211)</f>
        <v>0</v>
      </c>
      <c r="I212" s="851">
        <f>SUM(I203:I211)</f>
        <v>901239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37:D37"/>
    <mergeCell ref="C38:D38"/>
    <mergeCell ref="C39:D39"/>
    <mergeCell ref="C40:D40"/>
    <mergeCell ref="C72:D72"/>
    <mergeCell ref="B57:D57"/>
    <mergeCell ref="C61:D61"/>
    <mergeCell ref="C79:D79"/>
    <mergeCell ref="C68:D68"/>
    <mergeCell ref="C69:D69"/>
    <mergeCell ref="C73:D73"/>
    <mergeCell ref="C77:D77"/>
    <mergeCell ref="C78:D78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80:D80"/>
    <mergeCell ref="C81:D81"/>
    <mergeCell ref="C86:D86"/>
    <mergeCell ref="C107:D107"/>
    <mergeCell ref="C106:D106"/>
    <mergeCell ref="C87:D87"/>
    <mergeCell ref="C88:D88"/>
    <mergeCell ref="C82:D82"/>
    <mergeCell ref="C83:D83"/>
    <mergeCell ref="C84:D84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28:D128"/>
    <mergeCell ref="C129:D129"/>
    <mergeCell ref="C121:D121"/>
    <mergeCell ref="C123:D123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B192:D192"/>
    <mergeCell ref="B194:D194"/>
    <mergeCell ref="C178:D178"/>
    <mergeCell ref="C179:D179"/>
    <mergeCell ref="C180:D180"/>
    <mergeCell ref="C181:D181"/>
    <mergeCell ref="C184:D184"/>
    <mergeCell ref="C185:D185"/>
    <mergeCell ref="C186:D186"/>
    <mergeCell ref="C187:D187"/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909</v>
      </c>
      <c r="B1" s="535">
        <v>134</v>
      </c>
      <c r="D1" s="535">
        <v>127</v>
      </c>
      <c r="E1" s="536" t="s">
        <v>910</v>
      </c>
      <c r="F1" s="537" t="s">
        <v>911</v>
      </c>
      <c r="G1" s="538" t="s">
        <v>912</v>
      </c>
      <c r="H1" s="539" t="s">
        <v>913</v>
      </c>
      <c r="I1" s="535"/>
    </row>
    <row r="2" spans="1:9" ht="12.75">
      <c r="A2" s="535" t="s">
        <v>914</v>
      </c>
      <c r="B2" s="535" t="s">
        <v>100</v>
      </c>
      <c r="G2" s="545" t="str">
        <f>CONCATENATE(G6,G7,G8,G9,G10,G11,G12,G13,G14,G15,G16,G17,G18,G19,G20,G21,G22,G23,G24,G25,G26,G27,G28,G29,G30,G31,G32,G33,G34,G35)</f>
        <v>+e108+e242+e376+e510+e644+e778+e912+e1046+e1180+e1314+e1448+e1582+e1716+e1850+e1984+e2118+e2252+e2386+e2520+e2654+e2788+e2922+e3056+e3190+e3324+e3458+e3592+e3726+e3860+e3994</v>
      </c>
      <c r="H2" s="546" t="str">
        <f>CONCATENATE(H6,H7,H8,H9,H10,H11,H12,H13,H14,H15,H16,H17,H18,H19,H20,H21,H22,H23,H24,H25,H26,H27,H28,H29,H30,H31,H32,H33,H34,H35)</f>
        <v>+e235+e369+e503+e637+e771+e905+e1039+e1173+e1307+e1441+e1575+e1709+e1843+e1977+e2111+e2245+e2379+e2513+e2647+e2781+e2915+e3049+e3183+e3317+e3451+e3585+e3719+e3853+e3987+e4121</v>
      </c>
      <c r="I2" s="535"/>
    </row>
    <row r="3" spans="1:9" ht="12.75">
      <c r="A3" s="535" t="s">
        <v>915</v>
      </c>
      <c r="B3" s="535" t="s">
        <v>98</v>
      </c>
      <c r="G3" s="545" t="str">
        <f>CONCATENATE(G36,G37,G38,G39,G40,G41,G42,G43,G44,G45,G46,G47,G48,G49,G50,G51,G52,G53,G54,G55,G56,G57,G58,G59,G60,G61,G62,G63,G64,G65)</f>
        <v>+e4128+e4262+e4396+e4530+e4664+e4798+e4932+e5066+e5200+e5334+e5468+e5602+e5736+e5870+e6004+e6138+e6272+e6406+e6540+e6674+e6808+e6942+e7076+e7210+e7344+e7478+e7612+e7746+e7880+e8014</v>
      </c>
      <c r="H3" s="546" t="str">
        <f>CONCATENATE(H36,H37,H38,H39,H40,H41,H42,H43,H44,H45,H46,H47,H48,H49,H50,H51,H52,H53,H54,H55,H56,H57,H58,H59,H60,H61,H62,H63,H64,H65)</f>
        <v>+e4255+e4389+e4523+e4657+e4791+e4925+e5059+e5193+e5327+e5461+e5595+e5729+e5863+e5997+e6131+e6265+e6399+e6533+e6667+e6801+e6935+e7069+e7203+e7337+e7471+e7605+e7739+e7873+e8007+e8141</v>
      </c>
      <c r="I3" s="535"/>
    </row>
    <row r="4" spans="1:9" ht="15.75">
      <c r="A4" s="535" t="s">
        <v>916</v>
      </c>
      <c r="B4" s="535" t="s">
        <v>1021</v>
      </c>
      <c r="C4" s="547"/>
      <c r="G4" s="545" t="s">
        <v>917</v>
      </c>
      <c r="H4" s="546" t="s">
        <v>918</v>
      </c>
      <c r="I4" s="535"/>
    </row>
    <row r="5" spans="1:8" ht="31.5" customHeight="1">
      <c r="A5" s="535" t="s">
        <v>919</v>
      </c>
      <c r="B5" s="1192" t="s">
        <v>920</v>
      </c>
      <c r="C5" s="1192"/>
      <c r="D5" s="1192"/>
      <c r="E5" s="1192"/>
      <c r="F5" s="548" t="s">
        <v>921</v>
      </c>
      <c r="G5" s="549" t="str">
        <f>CONCATENATE(G2,G3)</f>
        <v>+e108+e242+e376+e510+e644+e778+e912+e1046+e1180+e1314+e1448+e1582+e1716+e1850+e1984+e2118+e2252+e2386+e2520+e2654+e2788+e2922+e3056+e3190+e3324+e3458+e3592+e3726+e3860+e3994+e4128+e4262+e4396+e4530+e4664+e4798+e4932+e5066+e5200+e5334+e5468+e5602+e5736+e5870+e6004+e6138+e6272+e6406+e6540+e6674+e6808+e6942+e7076+e7210+e7344+e7478+e7612+e7746+e7880+e8014</v>
      </c>
      <c r="H5" s="549" t="str">
        <f>CONCATENATE(H2,H3)</f>
        <v>+e235+e369+e503+e637+e771+e905+e1039+e1173+e1307+e1441+e1575+e1709+e1843+e1977+e2111+e2245+e2379+e2513+e2647+e2781+e2915+e3049+e3183+e3317+e3451+e3585+e3719+e3853+e3987+e4121+e4255+e4389+e4523+e4657+e4791+e4925+e5059+e5193+e5327+e5461+e5595+e5729+e5863+e5997+e6131+e6265+e6399+e6533+e6667+e6801+e6935+e7069+e7203+e7337+e7471+e7605+e7739+e7873+e8007+e8141</v>
      </c>
    </row>
    <row r="6" spans="1:8" ht="12.75">
      <c r="A6" s="550"/>
      <c r="B6" s="551"/>
      <c r="F6" s="550">
        <f>VALUE(MID($B2,2,3))+5</f>
        <v>108</v>
      </c>
      <c r="G6" s="535" t="str">
        <f>CONCATENATE("+e",F6)</f>
        <v>+e108</v>
      </c>
      <c r="H6" s="535" t="str">
        <f>CONCATENATE("+e",F6+D1)</f>
        <v>+e235</v>
      </c>
    </row>
    <row r="7" spans="6:8" ht="12.75">
      <c r="F7" s="535">
        <f>F6+$B$1</f>
        <v>242</v>
      </c>
      <c r="G7" s="535" t="str">
        <f>CONCATENATE("+e",F7)</f>
        <v>+e242</v>
      </c>
      <c r="H7" s="535" t="str">
        <f>CONCATENATE("+e",F7+$D$1)</f>
        <v>+e369</v>
      </c>
    </row>
    <row r="8" spans="2:9" ht="12.75">
      <c r="B8" s="535" t="s">
        <v>99</v>
      </c>
      <c r="F8" s="535">
        <f aca="true" t="shared" si="0" ref="F8:F71">F7+$B$1</f>
        <v>376</v>
      </c>
      <c r="G8" s="535" t="str">
        <f aca="true" t="shared" si="1" ref="G8:G71">CONCATENATE("+e",F8)</f>
        <v>+e376</v>
      </c>
      <c r="H8" s="535" t="str">
        <f aca="true" t="shared" si="2" ref="H8:H71">CONCATENATE("+e",F8+$D$1)</f>
        <v>+e503</v>
      </c>
      <c r="I8" s="535"/>
    </row>
    <row r="9" spans="6:9" ht="12.75">
      <c r="F9" s="535">
        <f t="shared" si="0"/>
        <v>510</v>
      </c>
      <c r="G9" s="535" t="str">
        <f t="shared" si="1"/>
        <v>+e510</v>
      </c>
      <c r="H9" s="535" t="str">
        <f t="shared" si="2"/>
        <v>+e637</v>
      </c>
      <c r="I9" s="535"/>
    </row>
    <row r="10" spans="5:9" ht="12.75">
      <c r="E10" s="535">
        <v>1</v>
      </c>
      <c r="F10" s="535">
        <f t="shared" si="0"/>
        <v>644</v>
      </c>
      <c r="G10" s="535" t="str">
        <f t="shared" si="1"/>
        <v>+e644</v>
      </c>
      <c r="H10" s="535" t="str">
        <f t="shared" si="2"/>
        <v>+e771</v>
      </c>
      <c r="I10" s="535"/>
    </row>
    <row r="11" spans="5:31" ht="18">
      <c r="E11" s="535">
        <v>2</v>
      </c>
      <c r="F11" s="535">
        <f t="shared" si="0"/>
        <v>778</v>
      </c>
      <c r="G11" s="535" t="str">
        <f t="shared" si="1"/>
        <v>+e778</v>
      </c>
      <c r="H11" s="535" t="str">
        <f t="shared" si="2"/>
        <v>+e905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912</v>
      </c>
      <c r="G12" s="535" t="str">
        <f t="shared" si="1"/>
        <v>+e912</v>
      </c>
      <c r="H12" s="535" t="str">
        <f t="shared" si="2"/>
        <v>+e1039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1046</v>
      </c>
      <c r="G13" s="535" t="str">
        <f t="shared" si="1"/>
        <v>+e1046</v>
      </c>
      <c r="H13" s="535" t="str">
        <f t="shared" si="2"/>
        <v>+e1173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1180</v>
      </c>
      <c r="G14" s="535" t="str">
        <f t="shared" si="1"/>
        <v>+e1180</v>
      </c>
      <c r="H14" s="535" t="str">
        <f t="shared" si="2"/>
        <v>+e1307</v>
      </c>
      <c r="I14" s="1028">
        <f>$B$7</f>
        <v>0</v>
      </c>
      <c r="J14" s="1027"/>
      <c r="K14" s="1027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1314</v>
      </c>
      <c r="G15" s="535" t="str">
        <f t="shared" si="1"/>
        <v>+e1314</v>
      </c>
      <c r="H15" s="535" t="str">
        <f t="shared" si="2"/>
        <v>+e1441</v>
      </c>
      <c r="I15" s="281"/>
      <c r="J15" s="293"/>
      <c r="K15" s="294"/>
      <c r="L15" s="356" t="s">
        <v>291</v>
      </c>
      <c r="M15" s="356" t="s">
        <v>140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1448</v>
      </c>
      <c r="G16" s="535" t="str">
        <f t="shared" si="1"/>
        <v>+e1448</v>
      </c>
      <c r="H16" s="535" t="str">
        <f t="shared" si="2"/>
        <v>+e1575</v>
      </c>
      <c r="I16" s="1026">
        <f>$B$9</f>
        <v>0</v>
      </c>
      <c r="J16" s="1027"/>
      <c r="K16" s="1027"/>
      <c r="L16" s="357">
        <f>$E$9</f>
        <v>0</v>
      </c>
      <c r="M16" s="358">
        <f>$F$9</f>
        <v>510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1582</v>
      </c>
      <c r="G17" s="535" t="str">
        <f t="shared" si="1"/>
        <v>+e1582</v>
      </c>
      <c r="H17" s="535" t="str">
        <f t="shared" si="2"/>
        <v>+e1709</v>
      </c>
      <c r="I17" s="297" t="s">
        <v>292</v>
      </c>
      <c r="J17" s="281"/>
      <c r="K17" s="282"/>
      <c r="L17" s="355"/>
      <c r="M17" s="359">
        <f>$F$10</f>
        <v>644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1716</v>
      </c>
      <c r="G18" s="535" t="str">
        <f t="shared" si="1"/>
        <v>+e1716</v>
      </c>
      <c r="H18" s="535" t="str">
        <f t="shared" si="2"/>
        <v>+e1843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1850</v>
      </c>
      <c r="G19" s="535" t="str">
        <f t="shared" si="1"/>
        <v>+e1850</v>
      </c>
      <c r="H19" s="535" t="str">
        <f t="shared" si="2"/>
        <v>+e1977</v>
      </c>
      <c r="I19" s="1026">
        <f>$B$12</f>
        <v>0</v>
      </c>
      <c r="J19" s="1027"/>
      <c r="K19" s="1027"/>
      <c r="L19" s="355" t="s">
        <v>293</v>
      </c>
      <c r="M19" s="362">
        <f>$F$12</f>
        <v>912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1984</v>
      </c>
      <c r="G20" s="535" t="str">
        <f t="shared" si="1"/>
        <v>+e1984</v>
      </c>
      <c r="H20" s="535" t="str">
        <f t="shared" si="2"/>
        <v>+e2111</v>
      </c>
      <c r="I20" s="297" t="s">
        <v>294</v>
      </c>
      <c r="J20" s="281"/>
      <c r="K20" s="282"/>
      <c r="L20" s="360" t="s">
        <v>295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2118</v>
      </c>
      <c r="G21" s="535" t="str">
        <f t="shared" si="1"/>
        <v>+e2118</v>
      </c>
      <c r="H21" s="535" t="str">
        <f t="shared" si="2"/>
        <v>+e2245</v>
      </c>
      <c r="I21" s="297"/>
      <c r="J21" s="281"/>
      <c r="K21" s="619" t="s">
        <v>939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2252</v>
      </c>
      <c r="G22" s="535" t="str">
        <f t="shared" si="1"/>
        <v>+e2252</v>
      </c>
      <c r="H22" s="535" t="str">
        <f t="shared" si="2"/>
        <v>+e2379</v>
      </c>
      <c r="I22" s="281"/>
      <c r="J22" s="293"/>
      <c r="K22" s="294"/>
      <c r="L22" s="355"/>
      <c r="M22" s="360"/>
      <c r="N22" s="360"/>
      <c r="O22" s="360"/>
      <c r="P22" s="364" t="s">
        <v>296</v>
      </c>
      <c r="Q22" s="287">
        <f>(IF($E143&lt;&gt;0,$J$2,IF($I143&lt;&gt;0,$J$2,"")))</f>
      </c>
      <c r="R22" s="288"/>
      <c r="S22" s="363" t="s">
        <v>849</v>
      </c>
      <c r="T22" s="355"/>
      <c r="U22" s="361"/>
      <c r="V22" s="364" t="s">
        <v>296</v>
      </c>
      <c r="W22" s="361"/>
      <c r="X22" s="363" t="s">
        <v>850</v>
      </c>
      <c r="Y22" s="355"/>
      <c r="Z22" s="361"/>
      <c r="AA22" s="364" t="s">
        <v>296</v>
      </c>
      <c r="AB22" s="355"/>
      <c r="AC22" s="361"/>
      <c r="AD22" s="364" t="s">
        <v>296</v>
      </c>
    </row>
    <row r="23" spans="5:31" ht="45.75" thickBot="1">
      <c r="E23" s="535">
        <v>14</v>
      </c>
      <c r="F23" s="535">
        <f t="shared" si="0"/>
        <v>2386</v>
      </c>
      <c r="G23" s="535" t="str">
        <f t="shared" si="1"/>
        <v>+e2386</v>
      </c>
      <c r="H23" s="535" t="str">
        <f t="shared" si="2"/>
        <v>+e2513</v>
      </c>
      <c r="I23" s="486"/>
      <c r="J23" s="461"/>
      <c r="K23" s="462" t="s">
        <v>922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6" t="s">
        <v>923</v>
      </c>
      <c r="Y23" s="1086" t="s">
        <v>924</v>
      </c>
      <c r="Z23" s="1086" t="s">
        <v>925</v>
      </c>
      <c r="AA23" s="1086" t="s">
        <v>858</v>
      </c>
      <c r="AB23" s="559" t="s">
        <v>859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2520</v>
      </c>
      <c r="G24" s="535" t="str">
        <f t="shared" si="1"/>
        <v>+e2520</v>
      </c>
      <c r="H24" s="535" t="str">
        <f t="shared" si="2"/>
        <v>+e2647</v>
      </c>
      <c r="I24" s="562" t="s">
        <v>198</v>
      </c>
      <c r="J24" s="563" t="s">
        <v>300</v>
      </c>
      <c r="K24" s="376"/>
      <c r="L24" s="464" t="s">
        <v>298</v>
      </c>
      <c r="M24" s="464" t="s">
        <v>299</v>
      </c>
      <c r="N24" s="464" t="s">
        <v>299</v>
      </c>
      <c r="O24" s="464" t="s">
        <v>299</v>
      </c>
      <c r="P24" s="906" t="s">
        <v>299</v>
      </c>
      <c r="Q24" s="287">
        <f>(IF($E143&lt;&gt;0,$J$2,IF($I143&lt;&gt;0,$J$2,"")))</f>
      </c>
      <c r="R24" s="288"/>
      <c r="S24" s="1101" t="s">
        <v>926</v>
      </c>
      <c r="T24" s="1101" t="s">
        <v>927</v>
      </c>
      <c r="U24" s="1102" t="s">
        <v>928</v>
      </c>
      <c r="V24" s="1102" t="s">
        <v>854</v>
      </c>
      <c r="W24" s="288"/>
      <c r="X24" s="1100"/>
      <c r="Y24" s="1100"/>
      <c r="Z24" s="1100"/>
      <c r="AA24" s="1100"/>
      <c r="AB24" s="564">
        <v>2013</v>
      </c>
      <c r="AC24" s="564">
        <v>2014</v>
      </c>
      <c r="AD24" s="564" t="s">
        <v>861</v>
      </c>
      <c r="AE24" s="565"/>
    </row>
    <row r="25" spans="5:31" ht="48.75" customHeight="1">
      <c r="E25" s="535">
        <v>16</v>
      </c>
      <c r="F25" s="535">
        <f t="shared" si="0"/>
        <v>2654</v>
      </c>
      <c r="G25" s="535" t="str">
        <f t="shared" si="1"/>
        <v>+e2654</v>
      </c>
      <c r="H25" s="535" t="str">
        <f t="shared" si="2"/>
        <v>+e2781</v>
      </c>
      <c r="I25" s="562"/>
      <c r="J25" s="563"/>
      <c r="K25" s="566" t="s">
        <v>929</v>
      </c>
      <c r="L25" s="377">
        <v>2013</v>
      </c>
      <c r="M25" s="950" t="s">
        <v>1018</v>
      </c>
      <c r="N25" s="950" t="s">
        <v>1019</v>
      </c>
      <c r="O25" s="950" t="s">
        <v>1020</v>
      </c>
      <c r="P25" s="951" t="s">
        <v>908</v>
      </c>
      <c r="Q25" s="287">
        <f>(IF($E143&lt;&gt;0,$J$2,IF($I143&lt;&gt;0,$J$2,"")))</f>
      </c>
      <c r="R25" s="288"/>
      <c r="S25" s="1101"/>
      <c r="T25" s="1101"/>
      <c r="U25" s="1102"/>
      <c r="V25" s="1102"/>
      <c r="W25" s="288"/>
      <c r="X25" s="567"/>
      <c r="Y25" s="567"/>
      <c r="Z25" s="567"/>
      <c r="AA25" s="567"/>
      <c r="AB25" s="567"/>
      <c r="AC25" s="567"/>
      <c r="AD25" s="567"/>
      <c r="AE25" s="568" t="s">
        <v>860</v>
      </c>
    </row>
    <row r="26" spans="5:31" ht="15.75" thickBot="1">
      <c r="E26" s="535">
        <v>17</v>
      </c>
      <c r="F26" s="535">
        <f t="shared" si="0"/>
        <v>2788</v>
      </c>
      <c r="G26" s="535" t="str">
        <f t="shared" si="1"/>
        <v>+e2788</v>
      </c>
      <c r="H26" s="535" t="str">
        <f t="shared" si="2"/>
        <v>+e2915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2922</v>
      </c>
      <c r="G27" s="535" t="str">
        <f t="shared" si="1"/>
        <v>+e2922</v>
      </c>
      <c r="H27" s="535" t="str">
        <f t="shared" si="2"/>
        <v>+e3049</v>
      </c>
      <c r="I27" s="379"/>
      <c r="J27" s="534"/>
      <c r="K27" s="381" t="s">
        <v>443</v>
      </c>
      <c r="L27" s="382" t="s">
        <v>862</v>
      </c>
      <c r="M27" s="382" t="s">
        <v>863</v>
      </c>
      <c r="N27" s="382" t="s">
        <v>940</v>
      </c>
      <c r="O27" s="382" t="s">
        <v>941</v>
      </c>
      <c r="P27" s="907" t="s">
        <v>875</v>
      </c>
      <c r="Q27" s="287">
        <f>(IF($E143&lt;&gt;0,$J$2,IF($I143&lt;&gt;0,$J$2,"")))</f>
      </c>
      <c r="R27" s="288"/>
      <c r="S27" s="383" t="s">
        <v>864</v>
      </c>
      <c r="T27" s="383" t="s">
        <v>865</v>
      </c>
      <c r="U27" s="384" t="s">
        <v>866</v>
      </c>
      <c r="V27" s="384" t="s">
        <v>867</v>
      </c>
      <c r="W27" s="288"/>
      <c r="X27" s="385" t="s">
        <v>868</v>
      </c>
      <c r="Y27" s="385" t="s">
        <v>869</v>
      </c>
      <c r="Z27" s="385" t="s">
        <v>870</v>
      </c>
      <c r="AA27" s="385" t="s">
        <v>871</v>
      </c>
      <c r="AB27" s="385" t="s">
        <v>872</v>
      </c>
      <c r="AC27" s="385" t="s">
        <v>873</v>
      </c>
      <c r="AD27" s="385" t="s">
        <v>874</v>
      </c>
      <c r="AE27" s="576" t="s">
        <v>875</v>
      </c>
    </row>
    <row r="28" spans="5:31" ht="50.25" customHeight="1">
      <c r="E28" s="535">
        <v>19</v>
      </c>
      <c r="F28" s="535">
        <f t="shared" si="0"/>
        <v>3056</v>
      </c>
      <c r="G28" s="535" t="str">
        <f t="shared" si="1"/>
        <v>+e3056</v>
      </c>
      <c r="H28" s="535" t="str">
        <f t="shared" si="2"/>
        <v>+e3183</v>
      </c>
      <c r="I28" s="308"/>
      <c r="J28" s="577"/>
      <c r="K28" s="578" t="s">
        <v>930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876</v>
      </c>
      <c r="T28" s="580" t="s">
        <v>876</v>
      </c>
      <c r="U28" s="580" t="s">
        <v>877</v>
      </c>
      <c r="V28" s="580" t="s">
        <v>878</v>
      </c>
      <c r="W28" s="288"/>
      <c r="X28" s="580" t="s">
        <v>876</v>
      </c>
      <c r="Y28" s="580" t="s">
        <v>876</v>
      </c>
      <c r="Z28" s="580" t="s">
        <v>931</v>
      </c>
      <c r="AA28" s="580" t="s">
        <v>880</v>
      </c>
      <c r="AB28" s="580" t="s">
        <v>876</v>
      </c>
      <c r="AC28" s="580" t="s">
        <v>876</v>
      </c>
      <c r="AD28" s="580" t="s">
        <v>876</v>
      </c>
      <c r="AE28" s="392" t="s">
        <v>881</v>
      </c>
    </row>
    <row r="29" spans="5:31" ht="18">
      <c r="E29" s="535">
        <v>20</v>
      </c>
      <c r="F29" s="535">
        <f t="shared" si="0"/>
        <v>3190</v>
      </c>
      <c r="G29" s="535" t="str">
        <f t="shared" si="1"/>
        <v>+e3190</v>
      </c>
      <c r="H29" s="535" t="str">
        <f t="shared" si="2"/>
        <v>+e3317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3324</v>
      </c>
      <c r="G30" s="535" t="str">
        <f t="shared" si="1"/>
        <v>+e3324</v>
      </c>
      <c r="H30" s="535" t="str">
        <f t="shared" si="2"/>
        <v>+e3451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3458</v>
      </c>
      <c r="G31" s="535" t="str">
        <f t="shared" si="1"/>
        <v>+e3458</v>
      </c>
      <c r="H31" s="535" t="str">
        <f t="shared" si="2"/>
        <v>+e3585</v>
      </c>
      <c r="I31" s="463"/>
      <c r="J31" s="309"/>
      <c r="K31" s="376" t="s">
        <v>932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3592</v>
      </c>
      <c r="G32" s="535" t="str">
        <f t="shared" si="1"/>
        <v>+e3592</v>
      </c>
      <c r="H32" s="535" t="str">
        <f t="shared" si="2"/>
        <v>+e3719</v>
      </c>
      <c r="I32" s="204">
        <v>100</v>
      </c>
      <c r="J32" s="1067" t="s">
        <v>447</v>
      </c>
      <c r="K32" s="1057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3726</v>
      </c>
      <c r="G33" s="535" t="str">
        <f t="shared" si="1"/>
        <v>+e3726</v>
      </c>
      <c r="H33" s="535" t="str">
        <f t="shared" si="2"/>
        <v>+e3853</v>
      </c>
      <c r="I33" s="174"/>
      <c r="J33" s="180">
        <v>101</v>
      </c>
      <c r="K33" s="171" t="s">
        <v>448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3860</v>
      </c>
      <c r="G34" s="535" t="str">
        <f t="shared" si="1"/>
        <v>+e3860</v>
      </c>
      <c r="H34" s="535" t="str">
        <f t="shared" si="2"/>
        <v>+e3987</v>
      </c>
      <c r="I34" s="174"/>
      <c r="J34" s="170">
        <v>102</v>
      </c>
      <c r="K34" s="172" t="s">
        <v>449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3994</v>
      </c>
      <c r="G35" s="535" t="str">
        <f t="shared" si="1"/>
        <v>+e3994</v>
      </c>
      <c r="H35" s="535" t="str">
        <f t="shared" si="2"/>
        <v>+e4121</v>
      </c>
      <c r="I35" s="173">
        <v>200</v>
      </c>
      <c r="J35" s="1036" t="s">
        <v>450</v>
      </c>
      <c r="K35" s="1036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4128</v>
      </c>
      <c r="G36" s="535" t="str">
        <f t="shared" si="1"/>
        <v>+e4128</v>
      </c>
      <c r="H36" s="535" t="str">
        <f t="shared" si="2"/>
        <v>+e4255</v>
      </c>
      <c r="I36" s="177"/>
      <c r="J36" s="180">
        <v>201</v>
      </c>
      <c r="K36" s="171" t="s">
        <v>451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4262</v>
      </c>
      <c r="G37" s="535" t="str">
        <f t="shared" si="1"/>
        <v>+e4262</v>
      </c>
      <c r="H37" s="535" t="str">
        <f t="shared" si="2"/>
        <v>+e4389</v>
      </c>
      <c r="I37" s="169"/>
      <c r="J37" s="170">
        <v>202</v>
      </c>
      <c r="K37" s="181" t="s">
        <v>452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4396</v>
      </c>
      <c r="G38" s="535" t="str">
        <f t="shared" si="1"/>
        <v>+e4396</v>
      </c>
      <c r="H38" s="535" t="str">
        <f t="shared" si="2"/>
        <v>+e4523</v>
      </c>
      <c r="I38" s="191"/>
      <c r="J38" s="170">
        <v>205</v>
      </c>
      <c r="K38" s="181" t="s">
        <v>453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4530</v>
      </c>
      <c r="G39" s="535" t="str">
        <f t="shared" si="1"/>
        <v>+e4530</v>
      </c>
      <c r="H39" s="535" t="str">
        <f t="shared" si="2"/>
        <v>+e4657</v>
      </c>
      <c r="I39" s="191"/>
      <c r="J39" s="170">
        <v>208</v>
      </c>
      <c r="K39" s="205" t="s">
        <v>454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4664</v>
      </c>
      <c r="G40" s="535" t="str">
        <f t="shared" si="1"/>
        <v>+e4664</v>
      </c>
      <c r="H40" s="535" t="str">
        <f t="shared" si="2"/>
        <v>+e4791</v>
      </c>
      <c r="I40" s="177"/>
      <c r="J40" s="176">
        <v>209</v>
      </c>
      <c r="K40" s="184" t="s">
        <v>455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4798</v>
      </c>
      <c r="G41" s="535" t="str">
        <f t="shared" si="1"/>
        <v>+e4798</v>
      </c>
      <c r="H41" s="535" t="str">
        <f t="shared" si="2"/>
        <v>+e4925</v>
      </c>
      <c r="I41" s="173">
        <v>500</v>
      </c>
      <c r="J41" s="1060" t="s">
        <v>456</v>
      </c>
      <c r="K41" s="1060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4932</v>
      </c>
      <c r="G42" s="535" t="str">
        <f t="shared" si="1"/>
        <v>+e4932</v>
      </c>
      <c r="H42" s="535" t="str">
        <f t="shared" si="2"/>
        <v>+e5059</v>
      </c>
      <c r="I42" s="177"/>
      <c r="J42" s="206">
        <v>551</v>
      </c>
      <c r="K42" s="639" t="s">
        <v>457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5066</v>
      </c>
      <c r="G43" s="535" t="str">
        <f t="shared" si="1"/>
        <v>+e5066</v>
      </c>
      <c r="H43" s="535" t="str">
        <f t="shared" si="2"/>
        <v>+e5193</v>
      </c>
      <c r="I43" s="177"/>
      <c r="J43" s="207">
        <f>J42+1</f>
        <v>552</v>
      </c>
      <c r="K43" s="640" t="s">
        <v>458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5200</v>
      </c>
      <c r="G44" s="535" t="str">
        <f t="shared" si="1"/>
        <v>+e5200</v>
      </c>
      <c r="H44" s="535" t="str">
        <f t="shared" si="2"/>
        <v>+e5327</v>
      </c>
      <c r="I44" s="177"/>
      <c r="J44" s="207">
        <v>560</v>
      </c>
      <c r="K44" s="641" t="s">
        <v>459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5334</v>
      </c>
      <c r="G45" s="535" t="str">
        <f t="shared" si="1"/>
        <v>+e5334</v>
      </c>
      <c r="H45" s="535" t="str">
        <f t="shared" si="2"/>
        <v>+e5461</v>
      </c>
      <c r="I45" s="177"/>
      <c r="J45" s="207">
        <v>580</v>
      </c>
      <c r="K45" s="640" t="s">
        <v>460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5468</v>
      </c>
      <c r="G46" s="535" t="str">
        <f t="shared" si="1"/>
        <v>+e5468</v>
      </c>
      <c r="H46" s="535" t="str">
        <f t="shared" si="2"/>
        <v>+e5595</v>
      </c>
      <c r="I46" s="177"/>
      <c r="J46" s="208">
        <v>590</v>
      </c>
      <c r="K46" s="642" t="s">
        <v>461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5602</v>
      </c>
      <c r="G47" s="535" t="str">
        <f t="shared" si="1"/>
        <v>+e5602</v>
      </c>
      <c r="H47" s="535" t="str">
        <f t="shared" si="2"/>
        <v>+e5729</v>
      </c>
      <c r="I47" s="173">
        <v>800</v>
      </c>
      <c r="J47" s="1060" t="s">
        <v>933</v>
      </c>
      <c r="K47" s="1060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5736</v>
      </c>
      <c r="G48" s="535" t="str">
        <f t="shared" si="1"/>
        <v>+e5736</v>
      </c>
      <c r="H48" s="535" t="str">
        <f t="shared" si="2"/>
        <v>+e5863</v>
      </c>
      <c r="I48" s="173">
        <v>1000</v>
      </c>
      <c r="J48" s="1082" t="s">
        <v>463</v>
      </c>
      <c r="K48" s="108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5870</v>
      </c>
      <c r="G49" s="550" t="str">
        <f t="shared" si="1"/>
        <v>+e5870</v>
      </c>
      <c r="H49" s="550" t="str">
        <f t="shared" si="2"/>
        <v>+e5997</v>
      </c>
      <c r="I49" s="169"/>
      <c r="J49" s="180">
        <v>1011</v>
      </c>
      <c r="K49" s="209" t="s">
        <v>464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6004</v>
      </c>
      <c r="G50" s="535" t="str">
        <f t="shared" si="1"/>
        <v>+e6004</v>
      </c>
      <c r="H50" s="535" t="str">
        <f t="shared" si="2"/>
        <v>+e6131</v>
      </c>
      <c r="I50" s="169"/>
      <c r="J50" s="170">
        <v>1012</v>
      </c>
      <c r="K50" s="181" t="s">
        <v>465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6138</v>
      </c>
      <c r="G51" s="535" t="str">
        <f t="shared" si="1"/>
        <v>+e6138</v>
      </c>
      <c r="H51" s="535" t="str">
        <f t="shared" si="2"/>
        <v>+e6265</v>
      </c>
      <c r="I51" s="169"/>
      <c r="J51" s="170">
        <v>1013</v>
      </c>
      <c r="K51" s="181" t="s">
        <v>466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6272</v>
      </c>
      <c r="G52" s="535" t="str">
        <f t="shared" si="1"/>
        <v>+e6272</v>
      </c>
      <c r="H52" s="535" t="str">
        <f t="shared" si="2"/>
        <v>+e6399</v>
      </c>
      <c r="I52" s="169"/>
      <c r="J52" s="170">
        <v>1014</v>
      </c>
      <c r="K52" s="181" t="s">
        <v>467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6406</v>
      </c>
      <c r="G53" s="535" t="str">
        <f t="shared" si="1"/>
        <v>+e6406</v>
      </c>
      <c r="H53" s="535" t="str">
        <f t="shared" si="2"/>
        <v>+e6533</v>
      </c>
      <c r="I53" s="169"/>
      <c r="J53" s="170">
        <v>1015</v>
      </c>
      <c r="K53" s="181" t="s">
        <v>468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6540</v>
      </c>
      <c r="G54" s="535" t="str">
        <f t="shared" si="1"/>
        <v>+e6540</v>
      </c>
      <c r="H54" s="535" t="str">
        <f t="shared" si="2"/>
        <v>+e6667</v>
      </c>
      <c r="I54" s="169"/>
      <c r="J54" s="170">
        <v>1016</v>
      </c>
      <c r="K54" s="181" t="s">
        <v>469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6674</v>
      </c>
      <c r="G55" s="535" t="str">
        <f t="shared" si="1"/>
        <v>+e6674</v>
      </c>
      <c r="H55" s="535" t="str">
        <f t="shared" si="2"/>
        <v>+e6801</v>
      </c>
      <c r="I55" s="174"/>
      <c r="J55" s="210">
        <v>1020</v>
      </c>
      <c r="K55" s="211" t="s">
        <v>470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6808</v>
      </c>
      <c r="G56" s="535" t="str">
        <f t="shared" si="1"/>
        <v>+e6808</v>
      </c>
      <c r="H56" s="535" t="str">
        <f t="shared" si="2"/>
        <v>+e6935</v>
      </c>
      <c r="I56" s="169"/>
      <c r="J56" s="170">
        <v>1030</v>
      </c>
      <c r="K56" s="181" t="s">
        <v>471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6942</v>
      </c>
      <c r="G57" s="535" t="str">
        <f t="shared" si="1"/>
        <v>+e6942</v>
      </c>
      <c r="H57" s="535" t="str">
        <f t="shared" si="2"/>
        <v>+e7069</v>
      </c>
      <c r="I57" s="169"/>
      <c r="J57" s="212">
        <v>1040</v>
      </c>
      <c r="K57" s="213" t="s">
        <v>472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7076</v>
      </c>
      <c r="G58" s="535" t="str">
        <f t="shared" si="1"/>
        <v>+e7076</v>
      </c>
      <c r="H58" s="535" t="str">
        <f t="shared" si="2"/>
        <v>+e7203</v>
      </c>
      <c r="I58" s="169"/>
      <c r="J58" s="210">
        <v>1051</v>
      </c>
      <c r="K58" s="214" t="s">
        <v>473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7210</v>
      </c>
      <c r="G59" s="535" t="str">
        <f t="shared" si="1"/>
        <v>+e7210</v>
      </c>
      <c r="H59" s="535" t="str">
        <f t="shared" si="2"/>
        <v>+e7337</v>
      </c>
      <c r="I59" s="169"/>
      <c r="J59" s="170">
        <v>1052</v>
      </c>
      <c r="K59" s="181" t="s">
        <v>474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7344</v>
      </c>
      <c r="G60" s="535" t="str">
        <f t="shared" si="1"/>
        <v>+e7344</v>
      </c>
      <c r="H60" s="535" t="str">
        <f t="shared" si="2"/>
        <v>+e7471</v>
      </c>
      <c r="I60" s="169"/>
      <c r="J60" s="215">
        <v>1053</v>
      </c>
      <c r="K60" s="216" t="s">
        <v>475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7478</v>
      </c>
      <c r="G61" s="535" t="str">
        <f t="shared" si="1"/>
        <v>+e7478</v>
      </c>
      <c r="H61" s="535" t="str">
        <f t="shared" si="2"/>
        <v>+e7605</v>
      </c>
      <c r="I61" s="169"/>
      <c r="J61" s="170">
        <v>1062</v>
      </c>
      <c r="K61" s="172" t="s">
        <v>476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7612</v>
      </c>
      <c r="G62" s="535" t="str">
        <f t="shared" si="1"/>
        <v>+e7612</v>
      </c>
      <c r="H62" s="535" t="str">
        <f t="shared" si="2"/>
        <v>+e7739</v>
      </c>
      <c r="I62" s="169"/>
      <c r="J62" s="170">
        <v>1063</v>
      </c>
      <c r="K62" s="172" t="s">
        <v>477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7746</v>
      </c>
      <c r="G63" s="535" t="str">
        <f t="shared" si="1"/>
        <v>+e7746</v>
      </c>
      <c r="H63" s="535" t="str">
        <f t="shared" si="2"/>
        <v>+e7873</v>
      </c>
      <c r="I63" s="169"/>
      <c r="J63" s="215">
        <v>1069</v>
      </c>
      <c r="K63" s="217" t="s">
        <v>478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7880</v>
      </c>
      <c r="G64" s="535" t="str">
        <f t="shared" si="1"/>
        <v>+e7880</v>
      </c>
      <c r="H64" s="535" t="str">
        <f t="shared" si="2"/>
        <v>+e8007</v>
      </c>
      <c r="I64" s="174"/>
      <c r="J64" s="170">
        <v>1091</v>
      </c>
      <c r="K64" s="181" t="s">
        <v>479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8014</v>
      </c>
      <c r="G65" s="535" t="str">
        <f t="shared" si="1"/>
        <v>+e8014</v>
      </c>
      <c r="H65" s="535" t="str">
        <f t="shared" si="2"/>
        <v>+e8141</v>
      </c>
      <c r="I65" s="169"/>
      <c r="J65" s="170">
        <v>1092</v>
      </c>
      <c r="K65" s="181" t="s">
        <v>480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8148</v>
      </c>
      <c r="G66" s="535" t="str">
        <f t="shared" si="1"/>
        <v>+e8148</v>
      </c>
      <c r="H66" s="535" t="str">
        <f t="shared" si="2"/>
        <v>+e8275</v>
      </c>
      <c r="I66" s="169"/>
      <c r="J66" s="176">
        <v>1098</v>
      </c>
      <c r="K66" s="182" t="s">
        <v>481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8282</v>
      </c>
      <c r="G67" s="535" t="str">
        <f t="shared" si="1"/>
        <v>+e8282</v>
      </c>
      <c r="H67" s="535" t="str">
        <f t="shared" si="2"/>
        <v>+e8409</v>
      </c>
      <c r="I67" s="173">
        <v>2100</v>
      </c>
      <c r="J67" s="1024" t="s">
        <v>997</v>
      </c>
      <c r="K67" s="102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8416</v>
      </c>
      <c r="G68" s="535" t="str">
        <f t="shared" si="1"/>
        <v>+e8416</v>
      </c>
      <c r="H68" s="535" t="str">
        <f t="shared" si="2"/>
        <v>+e8543</v>
      </c>
      <c r="I68" s="169"/>
      <c r="J68" s="180">
        <v>2110</v>
      </c>
      <c r="K68" s="183" t="s">
        <v>482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8550</v>
      </c>
      <c r="G69" s="535" t="str">
        <f t="shared" si="1"/>
        <v>+e8550</v>
      </c>
      <c r="H69" s="535" t="str">
        <f t="shared" si="2"/>
        <v>+e8677</v>
      </c>
      <c r="I69" s="218"/>
      <c r="J69" s="170">
        <v>2120</v>
      </c>
      <c r="K69" s="205" t="s">
        <v>483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8684</v>
      </c>
      <c r="G70" s="535" t="str">
        <f t="shared" si="1"/>
        <v>+e8684</v>
      </c>
      <c r="H70" s="535" t="str">
        <f t="shared" si="2"/>
        <v>+e8811</v>
      </c>
      <c r="I70" s="218"/>
      <c r="J70" s="170">
        <v>2125</v>
      </c>
      <c r="K70" s="199" t="s">
        <v>934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8818</v>
      </c>
      <c r="G71" s="535" t="str">
        <f t="shared" si="1"/>
        <v>+e8818</v>
      </c>
      <c r="H71" s="535" t="str">
        <f t="shared" si="2"/>
        <v>+e8945</v>
      </c>
      <c r="I71" s="177"/>
      <c r="J71" s="176">
        <v>2140</v>
      </c>
      <c r="K71" s="193" t="s">
        <v>485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8952</v>
      </c>
      <c r="G72" s="535" t="str">
        <f aca="true" t="shared" si="13" ref="G72:G135">CONCATENATE("+e",F72)</f>
        <v>+e8952</v>
      </c>
      <c r="H72" s="535" t="str">
        <f aca="true" t="shared" si="14" ref="H72:H135">CONCATENATE("+e",F72+$D$1)</f>
        <v>+e9079</v>
      </c>
      <c r="I72" s="169"/>
      <c r="J72" s="176">
        <v>2190</v>
      </c>
      <c r="K72" s="193" t="s">
        <v>486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9086</v>
      </c>
      <c r="G73" s="535" t="str">
        <f t="shared" si="13"/>
        <v>+e9086</v>
      </c>
      <c r="H73" s="535" t="str">
        <f t="shared" si="14"/>
        <v>+e9213</v>
      </c>
      <c r="I73" s="173">
        <v>2200</v>
      </c>
      <c r="J73" s="1024" t="s">
        <v>487</v>
      </c>
      <c r="K73" s="102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9220</v>
      </c>
      <c r="G74" s="535" t="str">
        <f t="shared" si="13"/>
        <v>+e9220</v>
      </c>
      <c r="H74" s="535" t="str">
        <f t="shared" si="14"/>
        <v>+e9347</v>
      </c>
      <c r="I74" s="169"/>
      <c r="J74" s="180">
        <v>2220</v>
      </c>
      <c r="K74" s="171" t="s">
        <v>488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9354</v>
      </c>
      <c r="G75" s="535" t="str">
        <f t="shared" si="13"/>
        <v>+e9354</v>
      </c>
      <c r="H75" s="535" t="str">
        <f t="shared" si="14"/>
        <v>+e9481</v>
      </c>
      <c r="I75" s="169"/>
      <c r="J75" s="170">
        <v>2221</v>
      </c>
      <c r="K75" s="172" t="s">
        <v>489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9488</v>
      </c>
      <c r="G76" s="535" t="str">
        <f t="shared" si="13"/>
        <v>+e9488</v>
      </c>
      <c r="H76" s="535" t="str">
        <f t="shared" si="14"/>
        <v>+e9615</v>
      </c>
      <c r="I76" s="169"/>
      <c r="J76" s="176">
        <v>2224</v>
      </c>
      <c r="K76" s="175" t="s">
        <v>490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9622</v>
      </c>
      <c r="G77" s="535" t="str">
        <f t="shared" si="13"/>
        <v>+e9622</v>
      </c>
      <c r="H77" s="535" t="str">
        <f t="shared" si="14"/>
        <v>+e9749</v>
      </c>
      <c r="I77" s="173">
        <v>2500</v>
      </c>
      <c r="J77" s="1024" t="s">
        <v>491</v>
      </c>
      <c r="K77" s="102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9756</v>
      </c>
      <c r="G78" s="535" t="str">
        <f t="shared" si="13"/>
        <v>+e9756</v>
      </c>
      <c r="H78" s="535" t="str">
        <f t="shared" si="14"/>
        <v>+e9883</v>
      </c>
      <c r="I78" s="173">
        <v>2600</v>
      </c>
      <c r="J78" s="1052" t="s">
        <v>492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9890</v>
      </c>
      <c r="G79" s="535" t="str">
        <f t="shared" si="13"/>
        <v>+e9890</v>
      </c>
      <c r="H79" s="535" t="str">
        <f t="shared" si="14"/>
        <v>+e10017</v>
      </c>
      <c r="I79" s="173">
        <v>2700</v>
      </c>
      <c r="J79" s="1088" t="s">
        <v>493</v>
      </c>
      <c r="K79" s="1089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10024</v>
      </c>
      <c r="G80" s="535" t="str">
        <f t="shared" si="13"/>
        <v>+e10024</v>
      </c>
      <c r="H80" s="535" t="str">
        <f t="shared" si="14"/>
        <v>+e10151</v>
      </c>
      <c r="I80" s="173">
        <v>2800</v>
      </c>
      <c r="J80" s="1103" t="s">
        <v>494</v>
      </c>
      <c r="K80" s="1055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10158</v>
      </c>
      <c r="G81" s="535" t="str">
        <f t="shared" si="13"/>
        <v>+e10158</v>
      </c>
      <c r="H81" s="535" t="str">
        <f t="shared" si="14"/>
        <v>+e10285</v>
      </c>
      <c r="I81" s="173">
        <v>2900</v>
      </c>
      <c r="J81" s="1024" t="s">
        <v>495</v>
      </c>
      <c r="K81" s="102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10292</v>
      </c>
      <c r="G82" s="535" t="str">
        <f t="shared" si="13"/>
        <v>+e10292</v>
      </c>
      <c r="H82" s="535" t="str">
        <f t="shared" si="14"/>
        <v>+e10419</v>
      </c>
      <c r="I82" s="219"/>
      <c r="J82" s="180">
        <v>2920</v>
      </c>
      <c r="K82" s="417" t="s">
        <v>496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10426</v>
      </c>
      <c r="G83" s="535" t="str">
        <f t="shared" si="13"/>
        <v>+e10426</v>
      </c>
      <c r="H83" s="535" t="str">
        <f t="shared" si="14"/>
        <v>+e10553</v>
      </c>
      <c r="I83" s="219"/>
      <c r="J83" s="215">
        <v>2969</v>
      </c>
      <c r="K83" s="418" t="s">
        <v>497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10560</v>
      </c>
      <c r="G84" s="535" t="str">
        <f t="shared" si="13"/>
        <v>+e10560</v>
      </c>
      <c r="H84" s="535" t="str">
        <f t="shared" si="14"/>
        <v>+e10687</v>
      </c>
      <c r="I84" s="219"/>
      <c r="J84" s="215">
        <v>2970</v>
      </c>
      <c r="K84" s="418" t="s">
        <v>498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10694</v>
      </c>
      <c r="G85" s="535" t="str">
        <f t="shared" si="13"/>
        <v>+e10694</v>
      </c>
      <c r="H85" s="535" t="str">
        <f t="shared" si="14"/>
        <v>+e10821</v>
      </c>
      <c r="I85" s="219"/>
      <c r="J85" s="212">
        <v>2989</v>
      </c>
      <c r="K85" s="419" t="s">
        <v>499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10828</v>
      </c>
      <c r="G86" s="535" t="str">
        <f t="shared" si="13"/>
        <v>+e10828</v>
      </c>
      <c r="H86" s="535" t="str">
        <f t="shared" si="14"/>
        <v>+e10955</v>
      </c>
      <c r="I86" s="169"/>
      <c r="J86" s="170">
        <v>2991</v>
      </c>
      <c r="K86" s="420" t="s">
        <v>500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10962</v>
      </c>
      <c r="G87" s="535" t="str">
        <f t="shared" si="13"/>
        <v>+e10962</v>
      </c>
      <c r="H87" s="535" t="str">
        <f t="shared" si="14"/>
        <v>+e11089</v>
      </c>
      <c r="I87" s="169"/>
      <c r="J87" s="176">
        <v>2992</v>
      </c>
      <c r="K87" s="193" t="s">
        <v>501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11096</v>
      </c>
      <c r="G88" s="535" t="str">
        <f t="shared" si="13"/>
        <v>+e11096</v>
      </c>
      <c r="H88" s="535" t="str">
        <f t="shared" si="14"/>
        <v>+e11223</v>
      </c>
      <c r="I88" s="177"/>
      <c r="J88" s="603"/>
      <c r="K88" s="438" t="s">
        <v>935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11230</v>
      </c>
      <c r="G89" s="535" t="str">
        <f t="shared" si="13"/>
        <v>+e11230</v>
      </c>
      <c r="H89" s="535" t="str">
        <f t="shared" si="14"/>
        <v>+e11357</v>
      </c>
      <c r="I89" s="173">
        <v>3300</v>
      </c>
      <c r="J89" s="1071" t="s">
        <v>503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11364</v>
      </c>
      <c r="G90" s="535" t="str">
        <f t="shared" si="13"/>
        <v>+e11364</v>
      </c>
      <c r="H90" s="535" t="str">
        <f t="shared" si="14"/>
        <v>+e11491</v>
      </c>
      <c r="I90" s="177"/>
      <c r="J90" s="180">
        <v>3301</v>
      </c>
      <c r="K90" s="646" t="s">
        <v>504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11498</v>
      </c>
      <c r="G91" s="535" t="str">
        <f t="shared" si="13"/>
        <v>+e11498</v>
      </c>
      <c r="H91" s="535" t="str">
        <f t="shared" si="14"/>
        <v>+e11625</v>
      </c>
      <c r="I91" s="177"/>
      <c r="J91" s="215">
        <v>3302</v>
      </c>
      <c r="K91" s="647" t="s">
        <v>936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11632</v>
      </c>
      <c r="G92" s="535" t="str">
        <f t="shared" si="13"/>
        <v>+e11632</v>
      </c>
      <c r="H92" s="535" t="str">
        <f t="shared" si="14"/>
        <v>+e11759</v>
      </c>
      <c r="I92" s="177"/>
      <c r="J92" s="215">
        <v>3303</v>
      </c>
      <c r="K92" s="647" t="s">
        <v>506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11766</v>
      </c>
      <c r="G93" s="535" t="str">
        <f t="shared" si="13"/>
        <v>+e11766</v>
      </c>
      <c r="H93" s="535" t="str">
        <f t="shared" si="14"/>
        <v>+e11893</v>
      </c>
      <c r="I93" s="177"/>
      <c r="J93" s="212">
        <v>3304</v>
      </c>
      <c r="K93" s="648" t="s">
        <v>507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11900</v>
      </c>
      <c r="G94" s="535" t="str">
        <f t="shared" si="13"/>
        <v>+e11900</v>
      </c>
      <c r="H94" s="535" t="str">
        <f t="shared" si="14"/>
        <v>+e12027</v>
      </c>
      <c r="I94" s="177"/>
      <c r="J94" s="176">
        <v>3305</v>
      </c>
      <c r="K94" s="649" t="s">
        <v>508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12034</v>
      </c>
      <c r="G95" s="535" t="str">
        <f t="shared" si="13"/>
        <v>+e12034</v>
      </c>
      <c r="H95" s="535" t="str">
        <f t="shared" si="14"/>
        <v>+e12161</v>
      </c>
      <c r="I95" s="177"/>
      <c r="J95" s="176">
        <v>3306</v>
      </c>
      <c r="K95" s="649" t="s">
        <v>509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12168</v>
      </c>
      <c r="G96" s="535" t="str">
        <f t="shared" si="13"/>
        <v>+e12168</v>
      </c>
      <c r="H96" s="535" t="str">
        <f t="shared" si="14"/>
        <v>+e12295</v>
      </c>
      <c r="I96" s="173">
        <v>3900</v>
      </c>
      <c r="J96" s="1071" t="s">
        <v>510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12302</v>
      </c>
      <c r="G97" s="535" t="str">
        <f t="shared" si="13"/>
        <v>+e12302</v>
      </c>
      <c r="H97" s="535" t="str">
        <f t="shared" si="14"/>
        <v>+e12429</v>
      </c>
      <c r="I97" s="173">
        <v>4000</v>
      </c>
      <c r="J97" s="1079" t="s">
        <v>511</v>
      </c>
      <c r="K97" s="107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12436</v>
      </c>
      <c r="G98" s="535" t="str">
        <f t="shared" si="13"/>
        <v>+e12436</v>
      </c>
      <c r="H98" s="535" t="str">
        <f t="shared" si="14"/>
        <v>+e12563</v>
      </c>
      <c r="I98" s="173">
        <v>4100</v>
      </c>
      <c r="J98" s="1071" t="s">
        <v>512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12570</v>
      </c>
      <c r="G99" s="535" t="str">
        <f t="shared" si="13"/>
        <v>+e12570</v>
      </c>
      <c r="H99" s="535" t="str">
        <f t="shared" si="14"/>
        <v>+e12697</v>
      </c>
      <c r="I99" s="173">
        <v>4200</v>
      </c>
      <c r="J99" s="1024" t="s">
        <v>513</v>
      </c>
      <c r="K99" s="102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12704</v>
      </c>
      <c r="G100" s="535" t="str">
        <f t="shared" si="13"/>
        <v>+e12704</v>
      </c>
      <c r="H100" s="535" t="str">
        <f t="shared" si="14"/>
        <v>+e12831</v>
      </c>
      <c r="I100" s="220"/>
      <c r="J100" s="180">
        <v>4201</v>
      </c>
      <c r="K100" s="171" t="s">
        <v>514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12838</v>
      </c>
      <c r="G101" s="535" t="str">
        <f t="shared" si="13"/>
        <v>+e12838</v>
      </c>
      <c r="H101" s="535" t="str">
        <f t="shared" si="14"/>
        <v>+e12965</v>
      </c>
      <c r="I101" s="220"/>
      <c r="J101" s="170">
        <v>4202</v>
      </c>
      <c r="K101" s="172" t="s">
        <v>515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12972</v>
      </c>
      <c r="G102" s="535" t="str">
        <f t="shared" si="13"/>
        <v>+e12972</v>
      </c>
      <c r="H102" s="535" t="str">
        <f t="shared" si="14"/>
        <v>+e13099</v>
      </c>
      <c r="I102" s="220"/>
      <c r="J102" s="170">
        <v>4214</v>
      </c>
      <c r="K102" s="172" t="s">
        <v>516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13106</v>
      </c>
      <c r="G103" s="535" t="str">
        <f t="shared" si="13"/>
        <v>+e13106</v>
      </c>
      <c r="H103" s="535" t="str">
        <f t="shared" si="14"/>
        <v>+e13233</v>
      </c>
      <c r="I103" s="220"/>
      <c r="J103" s="170">
        <v>4217</v>
      </c>
      <c r="K103" s="172" t="s">
        <v>517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13240</v>
      </c>
      <c r="G104" s="535" t="str">
        <f t="shared" si="13"/>
        <v>+e13240</v>
      </c>
      <c r="H104" s="535" t="str">
        <f t="shared" si="14"/>
        <v>+e13367</v>
      </c>
      <c r="I104" s="220"/>
      <c r="J104" s="170">
        <v>4218</v>
      </c>
      <c r="K104" s="181" t="s">
        <v>518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13374</v>
      </c>
      <c r="G105" s="535" t="str">
        <f t="shared" si="13"/>
        <v>+e13374</v>
      </c>
      <c r="H105" s="535" t="str">
        <f t="shared" si="14"/>
        <v>+e13501</v>
      </c>
      <c r="I105" s="220"/>
      <c r="J105" s="170">
        <v>4219</v>
      </c>
      <c r="K105" s="199" t="s">
        <v>519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13508</v>
      </c>
      <c r="G106" s="535" t="str">
        <f t="shared" si="13"/>
        <v>+e13508</v>
      </c>
      <c r="H106" s="535" t="str">
        <f t="shared" si="14"/>
        <v>+e13635</v>
      </c>
      <c r="I106" s="173">
        <v>4300</v>
      </c>
      <c r="J106" s="1024" t="s">
        <v>520</v>
      </c>
      <c r="K106" s="102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13642</v>
      </c>
      <c r="G107" s="535" t="str">
        <f t="shared" si="13"/>
        <v>+e13642</v>
      </c>
      <c r="H107" s="535" t="str">
        <f t="shared" si="14"/>
        <v>+e13769</v>
      </c>
      <c r="I107" s="220"/>
      <c r="J107" s="180">
        <v>4301</v>
      </c>
      <c r="K107" s="209" t="s">
        <v>521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13776</v>
      </c>
      <c r="G108" s="535" t="str">
        <f t="shared" si="13"/>
        <v>+e13776</v>
      </c>
      <c r="H108" s="535" t="str">
        <f t="shared" si="14"/>
        <v>+e13903</v>
      </c>
      <c r="I108" s="220"/>
      <c r="J108" s="170">
        <v>4302</v>
      </c>
      <c r="K108" s="172" t="s">
        <v>937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13910</v>
      </c>
      <c r="G109" s="535" t="str">
        <f t="shared" si="13"/>
        <v>+e13910</v>
      </c>
      <c r="H109" s="535" t="str">
        <f t="shared" si="14"/>
        <v>+e14037</v>
      </c>
      <c r="I109" s="220"/>
      <c r="J109" s="176">
        <v>4309</v>
      </c>
      <c r="K109" s="184" t="s">
        <v>523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14044</v>
      </c>
      <c r="G110" s="535" t="str">
        <f t="shared" si="13"/>
        <v>+e14044</v>
      </c>
      <c r="H110" s="535" t="str">
        <f t="shared" si="14"/>
        <v>+e14171</v>
      </c>
      <c r="I110" s="173">
        <v>4400</v>
      </c>
      <c r="J110" s="1079" t="s">
        <v>524</v>
      </c>
      <c r="K110" s="107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14178</v>
      </c>
      <c r="G111" s="535" t="str">
        <f t="shared" si="13"/>
        <v>+e14178</v>
      </c>
      <c r="H111" s="535" t="str">
        <f t="shared" si="14"/>
        <v>+e14305</v>
      </c>
      <c r="I111" s="173">
        <v>4500</v>
      </c>
      <c r="J111" s="1078" t="s">
        <v>882</v>
      </c>
      <c r="K111" s="1078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14312</v>
      </c>
      <c r="G112" s="535" t="str">
        <f t="shared" si="13"/>
        <v>+e14312</v>
      </c>
      <c r="H112" s="535" t="str">
        <f t="shared" si="14"/>
        <v>+e14439</v>
      </c>
      <c r="I112" s="173">
        <v>4600</v>
      </c>
      <c r="J112" s="1080" t="s">
        <v>525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14446</v>
      </c>
      <c r="G113" s="535" t="str">
        <f t="shared" si="13"/>
        <v>+e14446</v>
      </c>
      <c r="H113" s="535" t="str">
        <f t="shared" si="14"/>
        <v>+e14573</v>
      </c>
      <c r="I113" s="173">
        <v>4900</v>
      </c>
      <c r="J113" s="1071" t="s">
        <v>526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14580</v>
      </c>
      <c r="G114" s="535" t="str">
        <f t="shared" si="13"/>
        <v>+e14580</v>
      </c>
      <c r="H114" s="535" t="str">
        <f t="shared" si="14"/>
        <v>+e14707</v>
      </c>
      <c r="I114" s="220"/>
      <c r="J114" s="180">
        <v>4901</v>
      </c>
      <c r="K114" s="221" t="s">
        <v>527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14714</v>
      </c>
      <c r="G115" s="535" t="str">
        <f t="shared" si="13"/>
        <v>+e14714</v>
      </c>
      <c r="H115" s="535" t="str">
        <f t="shared" si="14"/>
        <v>+e14841</v>
      </c>
      <c r="I115" s="220"/>
      <c r="J115" s="176">
        <v>4902</v>
      </c>
      <c r="K115" s="184" t="s">
        <v>528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14848</v>
      </c>
      <c r="G116" s="535" t="str">
        <f t="shared" si="13"/>
        <v>+e14848</v>
      </c>
      <c r="H116" s="535" t="str">
        <f t="shared" si="14"/>
        <v>+e14975</v>
      </c>
      <c r="I116" s="222">
        <v>5100</v>
      </c>
      <c r="J116" s="1070" t="s">
        <v>529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14982</v>
      </c>
      <c r="G117" s="535" t="str">
        <f t="shared" si="13"/>
        <v>+e14982</v>
      </c>
      <c r="H117" s="535" t="str">
        <f t="shared" si="14"/>
        <v>+e15109</v>
      </c>
      <c r="I117" s="222">
        <v>5200</v>
      </c>
      <c r="J117" s="1068" t="s">
        <v>530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15116</v>
      </c>
      <c r="G118" s="535" t="str">
        <f t="shared" si="13"/>
        <v>+e15116</v>
      </c>
      <c r="H118" s="535" t="str">
        <f t="shared" si="14"/>
        <v>+e15243</v>
      </c>
      <c r="I118" s="223"/>
      <c r="J118" s="224">
        <v>5201</v>
      </c>
      <c r="K118" s="225" t="s">
        <v>531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15250</v>
      </c>
      <c r="G119" s="535" t="str">
        <f t="shared" si="13"/>
        <v>+e15250</v>
      </c>
      <c r="H119" s="535" t="str">
        <f t="shared" si="14"/>
        <v>+e15377</v>
      </c>
      <c r="I119" s="223"/>
      <c r="J119" s="226">
        <v>5202</v>
      </c>
      <c r="K119" s="227" t="s">
        <v>532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15384</v>
      </c>
      <c r="G120" s="535" t="str">
        <f t="shared" si="13"/>
        <v>+e15384</v>
      </c>
      <c r="H120" s="535" t="str">
        <f t="shared" si="14"/>
        <v>+e15511</v>
      </c>
      <c r="I120" s="223"/>
      <c r="J120" s="226">
        <v>5203</v>
      </c>
      <c r="K120" s="227" t="s">
        <v>533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15518</v>
      </c>
      <c r="G121" s="535" t="str">
        <f t="shared" si="13"/>
        <v>+e15518</v>
      </c>
      <c r="H121" s="535" t="str">
        <f t="shared" si="14"/>
        <v>+e15645</v>
      </c>
      <c r="I121" s="223"/>
      <c r="J121" s="226">
        <v>5204</v>
      </c>
      <c r="K121" s="227" t="s">
        <v>534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15652</v>
      </c>
      <c r="G122" s="535" t="str">
        <f t="shared" si="13"/>
        <v>+e15652</v>
      </c>
      <c r="H122" s="535" t="str">
        <f t="shared" si="14"/>
        <v>+e15779</v>
      </c>
      <c r="I122" s="223"/>
      <c r="J122" s="226">
        <v>5205</v>
      </c>
      <c r="K122" s="227" t="s">
        <v>535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15786</v>
      </c>
      <c r="G123" s="535" t="str">
        <f t="shared" si="13"/>
        <v>+e15786</v>
      </c>
      <c r="H123" s="535" t="str">
        <f t="shared" si="14"/>
        <v>+e15913</v>
      </c>
      <c r="I123" s="223"/>
      <c r="J123" s="226">
        <v>5206</v>
      </c>
      <c r="K123" s="227" t="s">
        <v>536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15920</v>
      </c>
      <c r="G124" s="535" t="str">
        <f t="shared" si="13"/>
        <v>+e15920</v>
      </c>
      <c r="H124" s="535" t="str">
        <f t="shared" si="14"/>
        <v>+e16047</v>
      </c>
      <c r="I124" s="223"/>
      <c r="J124" s="228">
        <v>5219</v>
      </c>
      <c r="K124" s="229" t="s">
        <v>537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16054</v>
      </c>
      <c r="G125" s="535" t="str">
        <f t="shared" si="13"/>
        <v>+e16054</v>
      </c>
      <c r="H125" s="535" t="str">
        <f t="shared" si="14"/>
        <v>+e16181</v>
      </c>
      <c r="I125" s="222">
        <v>5300</v>
      </c>
      <c r="J125" s="1069" t="s">
        <v>538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16188</v>
      </c>
      <c r="G126" s="535" t="str">
        <f t="shared" si="13"/>
        <v>+e16188</v>
      </c>
      <c r="H126" s="535" t="str">
        <f t="shared" si="14"/>
        <v>+e16315</v>
      </c>
      <c r="I126" s="223"/>
      <c r="J126" s="224">
        <v>5301</v>
      </c>
      <c r="K126" s="225" t="s">
        <v>539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16322</v>
      </c>
      <c r="G127" s="535" t="str">
        <f t="shared" si="13"/>
        <v>+e16322</v>
      </c>
      <c r="H127" s="535" t="str">
        <f t="shared" si="14"/>
        <v>+e16449</v>
      </c>
      <c r="I127" s="223"/>
      <c r="J127" s="228">
        <v>5309</v>
      </c>
      <c r="K127" s="229" t="s">
        <v>540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16456</v>
      </c>
      <c r="G128" s="535" t="str">
        <f t="shared" si="13"/>
        <v>+e16456</v>
      </c>
      <c r="H128" s="535" t="str">
        <f t="shared" si="14"/>
        <v>+e16583</v>
      </c>
      <c r="I128" s="222">
        <v>5400</v>
      </c>
      <c r="J128" s="1070" t="s">
        <v>541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16590</v>
      </c>
      <c r="G129" s="535" t="str">
        <f t="shared" si="13"/>
        <v>+e16590</v>
      </c>
      <c r="H129" s="535" t="str">
        <f t="shared" si="14"/>
        <v>+e16717</v>
      </c>
      <c r="I129" s="173">
        <v>5500</v>
      </c>
      <c r="J129" s="1071" t="s">
        <v>542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16724</v>
      </c>
      <c r="G130" s="535" t="str">
        <f t="shared" si="13"/>
        <v>+e16724</v>
      </c>
      <c r="H130" s="535" t="str">
        <f t="shared" si="14"/>
        <v>+e16851</v>
      </c>
      <c r="I130" s="220"/>
      <c r="J130" s="180">
        <v>5501</v>
      </c>
      <c r="K130" s="209" t="s">
        <v>543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16858</v>
      </c>
      <c r="G131" s="535" t="str">
        <f t="shared" si="13"/>
        <v>+e16858</v>
      </c>
      <c r="H131" s="535" t="str">
        <f t="shared" si="14"/>
        <v>+e16985</v>
      </c>
      <c r="I131" s="220"/>
      <c r="J131" s="170">
        <v>5502</v>
      </c>
      <c r="K131" s="181" t="s">
        <v>544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16992</v>
      </c>
      <c r="G132" s="535" t="str">
        <f t="shared" si="13"/>
        <v>+e16992</v>
      </c>
      <c r="H132" s="535" t="str">
        <f t="shared" si="14"/>
        <v>+e17119</v>
      </c>
      <c r="I132" s="220"/>
      <c r="J132" s="170">
        <v>5503</v>
      </c>
      <c r="K132" s="172" t="s">
        <v>545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17126</v>
      </c>
      <c r="G133" s="535" t="str">
        <f t="shared" si="13"/>
        <v>+e17126</v>
      </c>
      <c r="H133" s="535" t="str">
        <f t="shared" si="14"/>
        <v>+e17253</v>
      </c>
      <c r="I133" s="220"/>
      <c r="J133" s="170">
        <v>5504</v>
      </c>
      <c r="K133" s="181" t="s">
        <v>546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17260</v>
      </c>
      <c r="G134" s="535" t="str">
        <f t="shared" si="13"/>
        <v>+e17260</v>
      </c>
      <c r="H134" s="535" t="str">
        <f t="shared" si="14"/>
        <v>+e17387</v>
      </c>
      <c r="I134" s="222">
        <v>5700</v>
      </c>
      <c r="J134" s="1072" t="s">
        <v>547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17394</v>
      </c>
      <c r="G135" s="535" t="str">
        <f t="shared" si="13"/>
        <v>+e17394</v>
      </c>
      <c r="H135" s="535" t="str">
        <f t="shared" si="14"/>
        <v>+e17521</v>
      </c>
      <c r="I135" s="223"/>
      <c r="J135" s="224">
        <v>5701</v>
      </c>
      <c r="K135" s="225" t="s">
        <v>548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17528</v>
      </c>
      <c r="G136" s="535" t="str">
        <f aca="true" t="shared" si="43" ref="G136:G144">CONCATENATE("+e",F136)</f>
        <v>+e17528</v>
      </c>
      <c r="H136" s="535" t="str">
        <f aca="true" t="shared" si="44" ref="H136:H144">CONCATENATE("+e",F136+$D$1)</f>
        <v>+e17655</v>
      </c>
      <c r="I136" s="223"/>
      <c r="J136" s="228">
        <v>5702</v>
      </c>
      <c r="K136" s="229" t="s">
        <v>549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17662</v>
      </c>
      <c r="G137" s="535" t="str">
        <f t="shared" si="43"/>
        <v>+e17662</v>
      </c>
      <c r="H137" s="535" t="str">
        <f t="shared" si="44"/>
        <v>+e17789</v>
      </c>
      <c r="I137" s="169"/>
      <c r="J137" s="230">
        <v>4071</v>
      </c>
      <c r="K137" s="650" t="s">
        <v>550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17796</v>
      </c>
      <c r="G138" s="535" t="str">
        <f t="shared" si="43"/>
        <v>+e17796</v>
      </c>
      <c r="H138" s="535" t="str">
        <f t="shared" si="44"/>
        <v>+e17923</v>
      </c>
      <c r="I138" s="220"/>
      <c r="J138" s="231"/>
      <c r="K138" s="438" t="s">
        <v>551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17930</v>
      </c>
      <c r="G139" s="535" t="str">
        <f t="shared" si="43"/>
        <v>+e17930</v>
      </c>
      <c r="H139" s="535" t="str">
        <f t="shared" si="44"/>
        <v>+e18057</v>
      </c>
      <c r="I139" s="616">
        <v>98</v>
      </c>
      <c r="J139" s="1074" t="s">
        <v>552</v>
      </c>
      <c r="K139" s="102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18064</v>
      </c>
      <c r="G140" s="535" t="str">
        <f t="shared" si="43"/>
        <v>+e18064</v>
      </c>
      <c r="H140" s="535" t="str">
        <f t="shared" si="44"/>
        <v>+e18191</v>
      </c>
      <c r="I140" s="232"/>
      <c r="J140" s="440" t="s">
        <v>553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18198</v>
      </c>
      <c r="G141" s="535" t="str">
        <f t="shared" si="43"/>
        <v>+e18198</v>
      </c>
      <c r="H141" s="535" t="str">
        <f t="shared" si="44"/>
        <v>+e18325</v>
      </c>
      <c r="I141" s="232"/>
      <c r="J141" s="446" t="s">
        <v>554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18332</v>
      </c>
      <c r="G142" s="535" t="str">
        <f t="shared" si="43"/>
        <v>+e18332</v>
      </c>
      <c r="H142" s="535" t="str">
        <f t="shared" si="44"/>
        <v>+e18459</v>
      </c>
      <c r="I142" s="233"/>
      <c r="J142" s="450" t="s">
        <v>555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18466</v>
      </c>
      <c r="G143" s="535" t="str">
        <f t="shared" si="43"/>
        <v>+e18466</v>
      </c>
      <c r="H143" s="535" t="str">
        <f t="shared" si="44"/>
        <v>+e18593</v>
      </c>
      <c r="I143" s="234"/>
      <c r="J143" s="202" t="s">
        <v>438</v>
      </c>
      <c r="K143" s="235" t="s">
        <v>556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18600</v>
      </c>
      <c r="G144" s="535" t="str">
        <f t="shared" si="43"/>
        <v>+e18600</v>
      </c>
      <c r="H144" s="535" t="str">
        <f t="shared" si="44"/>
        <v>+e18727</v>
      </c>
      <c r="I144" s="980" t="s">
        <v>1022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B5:E5"/>
    <mergeCell ref="I14:K14"/>
    <mergeCell ref="I16:K16"/>
    <mergeCell ref="I19:K19"/>
    <mergeCell ref="J67:K67"/>
    <mergeCell ref="J32:K32"/>
    <mergeCell ref="J35:K35"/>
    <mergeCell ref="J41:K41"/>
    <mergeCell ref="J47:K47"/>
    <mergeCell ref="AA23:AA24"/>
    <mergeCell ref="S24:S25"/>
    <mergeCell ref="T24:T25"/>
    <mergeCell ref="U24:U25"/>
    <mergeCell ref="V24:V25"/>
    <mergeCell ref="X23:X24"/>
    <mergeCell ref="Y23:Y24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139:K139"/>
    <mergeCell ref="J110:K110"/>
    <mergeCell ref="J111:K111"/>
    <mergeCell ref="J112:K112"/>
    <mergeCell ref="J113:K113"/>
    <mergeCell ref="J134:K134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583</v>
      </c>
    </row>
    <row r="2" spans="1:2" ht="12.75">
      <c r="A2">
        <v>1103</v>
      </c>
      <c r="B2" t="s">
        <v>584</v>
      </c>
    </row>
    <row r="3" spans="1:2" ht="12.75">
      <c r="A3">
        <v>1104</v>
      </c>
      <c r="B3" t="s">
        <v>585</v>
      </c>
    </row>
    <row r="4" spans="1:2" ht="12.75">
      <c r="A4">
        <v>1105</v>
      </c>
      <c r="B4" t="s">
        <v>586</v>
      </c>
    </row>
    <row r="5" spans="1:2" ht="12.75">
      <c r="A5">
        <v>1106</v>
      </c>
      <c r="B5" t="s">
        <v>587</v>
      </c>
    </row>
    <row r="6" spans="1:2" ht="12.75">
      <c r="A6">
        <v>1107</v>
      </c>
      <c r="B6" t="s">
        <v>588</v>
      </c>
    </row>
    <row r="7" spans="1:2" ht="12.75">
      <c r="A7">
        <v>1108</v>
      </c>
      <c r="B7" t="s">
        <v>589</v>
      </c>
    </row>
    <row r="8" spans="1:2" ht="12.75">
      <c r="A8">
        <v>1111</v>
      </c>
      <c r="B8" t="s">
        <v>590</v>
      </c>
    </row>
    <row r="9" spans="1:2" ht="12.75">
      <c r="A9">
        <v>1115</v>
      </c>
      <c r="B9" t="s">
        <v>591</v>
      </c>
    </row>
    <row r="10" spans="1:2" ht="12.75">
      <c r="A10">
        <v>1116</v>
      </c>
      <c r="B10" t="s">
        <v>592</v>
      </c>
    </row>
    <row r="11" spans="1:2" ht="12.75">
      <c r="A11">
        <v>1117</v>
      </c>
      <c r="B11" t="s">
        <v>593</v>
      </c>
    </row>
    <row r="12" spans="1:2" ht="12.75">
      <c r="A12">
        <v>1121</v>
      </c>
      <c r="B12" t="s">
        <v>594</v>
      </c>
    </row>
    <row r="13" spans="1:2" ht="12.75">
      <c r="A13">
        <v>1122</v>
      </c>
      <c r="B13" t="s">
        <v>595</v>
      </c>
    </row>
    <row r="14" spans="1:2" ht="12.75">
      <c r="A14">
        <v>1123</v>
      </c>
      <c r="B14" t="s">
        <v>596</v>
      </c>
    </row>
    <row r="15" spans="1:2" ht="12.75">
      <c r="A15">
        <v>1125</v>
      </c>
      <c r="B15" t="s">
        <v>597</v>
      </c>
    </row>
    <row r="16" spans="1:2" ht="12.75">
      <c r="A16">
        <v>1128</v>
      </c>
      <c r="B16" t="s">
        <v>598</v>
      </c>
    </row>
    <row r="17" spans="1:2" ht="12.75">
      <c r="A17">
        <v>1139</v>
      </c>
      <c r="B17" t="s">
        <v>599</v>
      </c>
    </row>
    <row r="18" spans="1:2" ht="12.75">
      <c r="A18">
        <v>1141</v>
      </c>
      <c r="B18" t="s">
        <v>600</v>
      </c>
    </row>
    <row r="19" spans="1:2" ht="12.75">
      <c r="A19">
        <v>1142</v>
      </c>
      <c r="B19" t="s">
        <v>601</v>
      </c>
    </row>
    <row r="20" spans="1:2" ht="12.75">
      <c r="A20">
        <v>1143</v>
      </c>
      <c r="B20" t="s">
        <v>602</v>
      </c>
    </row>
    <row r="21" spans="1:2" ht="12.75">
      <c r="A21">
        <v>1144</v>
      </c>
      <c r="B21" t="s">
        <v>603</v>
      </c>
    </row>
    <row r="22" spans="1:2" ht="12.75">
      <c r="A22">
        <v>1145</v>
      </c>
      <c r="B22" t="s">
        <v>604</v>
      </c>
    </row>
    <row r="23" spans="1:2" ht="12.75">
      <c r="A23">
        <v>1146</v>
      </c>
      <c r="B23" t="s">
        <v>605</v>
      </c>
    </row>
    <row r="24" spans="1:2" ht="12.75">
      <c r="A24">
        <v>1147</v>
      </c>
      <c r="B24" t="s">
        <v>606</v>
      </c>
    </row>
    <row r="25" spans="1:2" ht="12.75">
      <c r="A25">
        <v>1148</v>
      </c>
      <c r="B25" t="s">
        <v>607</v>
      </c>
    </row>
    <row r="26" spans="1:2" ht="12.75">
      <c r="A26">
        <v>1149</v>
      </c>
      <c r="B26" t="s">
        <v>608</v>
      </c>
    </row>
    <row r="27" spans="1:2" ht="12.75">
      <c r="A27">
        <v>1151</v>
      </c>
      <c r="B27" t="s">
        <v>609</v>
      </c>
    </row>
    <row r="28" spans="1:2" ht="12.75">
      <c r="A28">
        <v>1158</v>
      </c>
      <c r="B28" t="s">
        <v>598</v>
      </c>
    </row>
    <row r="29" spans="1:2" ht="12.75">
      <c r="A29">
        <v>1161</v>
      </c>
      <c r="B29" t="s">
        <v>610</v>
      </c>
    </row>
    <row r="30" spans="1:2" ht="12.75">
      <c r="A30">
        <v>1162</v>
      </c>
      <c r="B30" t="s">
        <v>611</v>
      </c>
    </row>
    <row r="31" spans="1:2" ht="12.75">
      <c r="A31">
        <v>1163</v>
      </c>
      <c r="B31" t="s">
        <v>612</v>
      </c>
    </row>
    <row r="32" spans="1:2" ht="12.75">
      <c r="A32">
        <v>1168</v>
      </c>
      <c r="B32" t="s">
        <v>598</v>
      </c>
    </row>
    <row r="33" spans="1:2" ht="12.75">
      <c r="A33">
        <v>1179</v>
      </c>
      <c r="B33" t="s">
        <v>613</v>
      </c>
    </row>
    <row r="34" spans="1:2" ht="12.75">
      <c r="A34">
        <v>2201</v>
      </c>
      <c r="B34" t="s">
        <v>614</v>
      </c>
    </row>
    <row r="35" spans="1:2" ht="12.75">
      <c r="A35">
        <v>2205</v>
      </c>
      <c r="B35" t="s">
        <v>615</v>
      </c>
    </row>
    <row r="36" spans="1:2" ht="12.75">
      <c r="A36">
        <v>2206</v>
      </c>
      <c r="B36" t="s">
        <v>616</v>
      </c>
    </row>
    <row r="37" spans="1:2" ht="12.75">
      <c r="A37">
        <v>2215</v>
      </c>
      <c r="B37" t="s">
        <v>617</v>
      </c>
    </row>
    <row r="38" spans="1:2" ht="12.75">
      <c r="A38">
        <v>2218</v>
      </c>
      <c r="B38" t="s">
        <v>598</v>
      </c>
    </row>
    <row r="39" spans="1:2" ht="12.75">
      <c r="A39">
        <v>2219</v>
      </c>
      <c r="B39" t="s">
        <v>618</v>
      </c>
    </row>
    <row r="40" spans="1:2" ht="12.75">
      <c r="A40">
        <v>2221</v>
      </c>
      <c r="B40" t="s">
        <v>619</v>
      </c>
    </row>
    <row r="41" spans="1:2" ht="12.75">
      <c r="A41">
        <v>2222</v>
      </c>
      <c r="B41" t="s">
        <v>620</v>
      </c>
    </row>
    <row r="42" spans="1:2" ht="12.75">
      <c r="A42">
        <v>2223</v>
      </c>
      <c r="B42" t="s">
        <v>621</v>
      </c>
    </row>
    <row r="43" spans="1:2" ht="12.75">
      <c r="A43">
        <v>2224</v>
      </c>
      <c r="B43" t="s">
        <v>622</v>
      </c>
    </row>
    <row r="44" spans="1:2" ht="12.75">
      <c r="A44">
        <v>2225</v>
      </c>
      <c r="B44" t="s">
        <v>623</v>
      </c>
    </row>
    <row r="45" spans="1:2" ht="12.75">
      <c r="A45">
        <v>2228</v>
      </c>
      <c r="B45" t="s">
        <v>598</v>
      </c>
    </row>
    <row r="46" spans="1:2" ht="12.75">
      <c r="A46">
        <v>2239</v>
      </c>
      <c r="B46" t="s">
        <v>624</v>
      </c>
    </row>
    <row r="47" spans="1:2" ht="12.75">
      <c r="A47">
        <v>2241</v>
      </c>
      <c r="B47" t="s">
        <v>625</v>
      </c>
    </row>
    <row r="48" spans="1:2" ht="12.75">
      <c r="A48">
        <v>2242</v>
      </c>
      <c r="B48" t="s">
        <v>626</v>
      </c>
    </row>
    <row r="49" spans="1:2" ht="12.75">
      <c r="A49">
        <v>2243</v>
      </c>
      <c r="B49" t="s">
        <v>627</v>
      </c>
    </row>
    <row r="50" spans="1:2" ht="12.75">
      <c r="A50">
        <v>2244</v>
      </c>
      <c r="B50" t="s">
        <v>628</v>
      </c>
    </row>
    <row r="51" spans="1:2" ht="12.75">
      <c r="A51">
        <v>2245</v>
      </c>
      <c r="B51" t="s">
        <v>629</v>
      </c>
    </row>
    <row r="52" spans="1:2" ht="12.75">
      <c r="A52">
        <v>2246</v>
      </c>
      <c r="B52" t="s">
        <v>630</v>
      </c>
    </row>
    <row r="53" spans="1:2" ht="12.75">
      <c r="A53">
        <v>2247</v>
      </c>
      <c r="B53" t="s">
        <v>631</v>
      </c>
    </row>
    <row r="54" spans="1:2" ht="12.75">
      <c r="A54">
        <v>2248</v>
      </c>
      <c r="B54" t="s">
        <v>632</v>
      </c>
    </row>
    <row r="55" spans="1:2" ht="12.75">
      <c r="A55">
        <v>2249</v>
      </c>
      <c r="B55" t="s">
        <v>633</v>
      </c>
    </row>
    <row r="56" spans="1:2" ht="12.75">
      <c r="A56">
        <v>2258</v>
      </c>
      <c r="B56" t="s">
        <v>598</v>
      </c>
    </row>
    <row r="57" spans="1:2" ht="12.75">
      <c r="A57">
        <v>2259</v>
      </c>
      <c r="B57" t="s">
        <v>634</v>
      </c>
    </row>
    <row r="58" spans="1:2" ht="12.75">
      <c r="A58">
        <v>2261</v>
      </c>
      <c r="B58" t="s">
        <v>635</v>
      </c>
    </row>
    <row r="59" spans="1:2" ht="12.75">
      <c r="A59">
        <v>2268</v>
      </c>
      <c r="B59" t="s">
        <v>598</v>
      </c>
    </row>
    <row r="60" spans="1:2" ht="12.75">
      <c r="A60">
        <v>2279</v>
      </c>
      <c r="B60" t="s">
        <v>636</v>
      </c>
    </row>
    <row r="61" spans="1:2" ht="12.75">
      <c r="A61">
        <v>2281</v>
      </c>
      <c r="B61" t="s">
        <v>637</v>
      </c>
    </row>
    <row r="62" spans="1:2" ht="12.75">
      <c r="A62">
        <v>2282</v>
      </c>
      <c r="B62" t="s">
        <v>638</v>
      </c>
    </row>
    <row r="63" spans="1:2" ht="12.75">
      <c r="A63">
        <v>2283</v>
      </c>
      <c r="B63" t="s">
        <v>639</v>
      </c>
    </row>
    <row r="64" spans="1:2" ht="12.75">
      <c r="A64">
        <v>2284</v>
      </c>
      <c r="B64" t="s">
        <v>640</v>
      </c>
    </row>
    <row r="65" spans="1:2" ht="12.75">
      <c r="A65">
        <v>2285</v>
      </c>
      <c r="B65" t="s">
        <v>641</v>
      </c>
    </row>
    <row r="66" spans="1:2" ht="12.75">
      <c r="A66">
        <v>2288</v>
      </c>
      <c r="B66" t="s">
        <v>598</v>
      </c>
    </row>
    <row r="67" spans="1:2" ht="12.75">
      <c r="A67">
        <v>2289</v>
      </c>
      <c r="B67" t="s">
        <v>642</v>
      </c>
    </row>
    <row r="68" spans="1:2" ht="12.75">
      <c r="A68">
        <v>3301</v>
      </c>
      <c r="B68" t="s">
        <v>643</v>
      </c>
    </row>
    <row r="69" spans="1:2" ht="12.75">
      <c r="A69">
        <v>3311</v>
      </c>
      <c r="B69" t="s">
        <v>644</v>
      </c>
    </row>
    <row r="70" spans="1:2" ht="12.75">
      <c r="A70">
        <v>3312</v>
      </c>
      <c r="B70" t="s">
        <v>645</v>
      </c>
    </row>
    <row r="71" spans="1:2" ht="12.75">
      <c r="A71">
        <v>3314</v>
      </c>
      <c r="B71" t="s">
        <v>646</v>
      </c>
    </row>
    <row r="72" spans="1:2" ht="12.75">
      <c r="A72">
        <v>3315</v>
      </c>
      <c r="B72" t="s">
        <v>647</v>
      </c>
    </row>
    <row r="73" spans="1:2" ht="12.75">
      <c r="A73">
        <v>3318</v>
      </c>
      <c r="B73" t="s">
        <v>648</v>
      </c>
    </row>
    <row r="74" spans="1:2" ht="12.75">
      <c r="A74">
        <v>3321</v>
      </c>
      <c r="B74" t="s">
        <v>649</v>
      </c>
    </row>
    <row r="75" spans="1:2" ht="12.75">
      <c r="A75">
        <v>3322</v>
      </c>
      <c r="B75" t="s">
        <v>650</v>
      </c>
    </row>
    <row r="76" spans="1:2" ht="12.75">
      <c r="A76">
        <v>3324</v>
      </c>
      <c r="B76" t="s">
        <v>651</v>
      </c>
    </row>
    <row r="77" spans="1:2" ht="12.75">
      <c r="A77">
        <v>3325</v>
      </c>
      <c r="B77" t="s">
        <v>652</v>
      </c>
    </row>
    <row r="78" spans="1:2" ht="12.75">
      <c r="A78">
        <v>3326</v>
      </c>
      <c r="B78" t="s">
        <v>653</v>
      </c>
    </row>
    <row r="79" spans="1:2" ht="12.75">
      <c r="A79">
        <v>3332</v>
      </c>
      <c r="B79" t="s">
        <v>654</v>
      </c>
    </row>
    <row r="80" spans="1:2" ht="12.75">
      <c r="A80">
        <v>3333</v>
      </c>
      <c r="B80" t="s">
        <v>655</v>
      </c>
    </row>
    <row r="81" spans="1:2" ht="12.75">
      <c r="A81">
        <v>3334</v>
      </c>
      <c r="B81" t="s">
        <v>656</v>
      </c>
    </row>
    <row r="82" spans="1:2" ht="12.75">
      <c r="A82">
        <v>3336</v>
      </c>
      <c r="B82" t="s">
        <v>657</v>
      </c>
    </row>
    <row r="83" spans="1:2" ht="12.75">
      <c r="A83">
        <v>3337</v>
      </c>
      <c r="B83" t="s">
        <v>658</v>
      </c>
    </row>
    <row r="84" spans="1:2" ht="12.75">
      <c r="A84">
        <v>3341</v>
      </c>
      <c r="B84" t="s">
        <v>659</v>
      </c>
    </row>
    <row r="85" spans="1:2" ht="12.75">
      <c r="A85">
        <v>3349</v>
      </c>
      <c r="B85" t="s">
        <v>660</v>
      </c>
    </row>
    <row r="86" spans="1:2" ht="12.75">
      <c r="A86">
        <v>3359</v>
      </c>
      <c r="B86" t="s">
        <v>661</v>
      </c>
    </row>
    <row r="87" spans="1:2" ht="12.75">
      <c r="A87">
        <v>3369</v>
      </c>
      <c r="B87" t="s">
        <v>662</v>
      </c>
    </row>
    <row r="88" spans="1:2" ht="12.75">
      <c r="A88">
        <v>3388</v>
      </c>
      <c r="B88" t="s">
        <v>598</v>
      </c>
    </row>
    <row r="89" spans="1:2" ht="12.75">
      <c r="A89">
        <v>3389</v>
      </c>
      <c r="B89" t="s">
        <v>663</v>
      </c>
    </row>
    <row r="90" spans="1:2" ht="12.75">
      <c r="A90">
        <v>4401</v>
      </c>
      <c r="B90" t="s">
        <v>664</v>
      </c>
    </row>
    <row r="91" spans="1:2" ht="12.75">
      <c r="A91">
        <v>4412</v>
      </c>
      <c r="B91" t="s">
        <v>665</v>
      </c>
    </row>
    <row r="92" spans="1:2" ht="12.75">
      <c r="A92">
        <v>4415</v>
      </c>
      <c r="B92" t="s">
        <v>666</v>
      </c>
    </row>
    <row r="93" spans="1:2" ht="12.75">
      <c r="A93">
        <v>4418</v>
      </c>
      <c r="B93" t="s">
        <v>667</v>
      </c>
    </row>
    <row r="94" spans="1:2" ht="12.75">
      <c r="A94">
        <v>4425</v>
      </c>
      <c r="B94" t="s">
        <v>668</v>
      </c>
    </row>
    <row r="95" spans="1:2" ht="12.75">
      <c r="A95">
        <v>4429</v>
      </c>
      <c r="B95" t="s">
        <v>669</v>
      </c>
    </row>
    <row r="96" spans="1:2" ht="12.75">
      <c r="A96">
        <v>4431</v>
      </c>
      <c r="B96" t="s">
        <v>670</v>
      </c>
    </row>
    <row r="97" spans="1:2" ht="12.75">
      <c r="A97">
        <v>4433</v>
      </c>
      <c r="B97" t="s">
        <v>671</v>
      </c>
    </row>
    <row r="98" spans="1:2" ht="12.75">
      <c r="A98">
        <v>4436</v>
      </c>
      <c r="B98" t="s">
        <v>672</v>
      </c>
    </row>
    <row r="99" spans="1:2" ht="12.75">
      <c r="A99">
        <v>4437</v>
      </c>
      <c r="B99" t="s">
        <v>673</v>
      </c>
    </row>
    <row r="100" spans="1:2" ht="12.75">
      <c r="A100">
        <v>4450</v>
      </c>
      <c r="B100" t="s">
        <v>674</v>
      </c>
    </row>
    <row r="101" spans="1:2" ht="12.75">
      <c r="A101">
        <v>4451</v>
      </c>
      <c r="B101" t="s">
        <v>675</v>
      </c>
    </row>
    <row r="102" spans="1:2" ht="12.75">
      <c r="A102">
        <v>4452</v>
      </c>
      <c r="B102" t="s">
        <v>676</v>
      </c>
    </row>
    <row r="103" spans="1:2" ht="12.75">
      <c r="A103">
        <v>4453</v>
      </c>
      <c r="B103" t="s">
        <v>677</v>
      </c>
    </row>
    <row r="104" spans="1:2" ht="12.75">
      <c r="A104">
        <v>4454</v>
      </c>
      <c r="B104" t="s">
        <v>678</v>
      </c>
    </row>
    <row r="105" spans="1:2" ht="12.75">
      <c r="A105">
        <v>4455</v>
      </c>
      <c r="B105" t="s">
        <v>679</v>
      </c>
    </row>
    <row r="106" spans="1:2" ht="12.75">
      <c r="A106">
        <v>4456</v>
      </c>
      <c r="B106" t="s">
        <v>680</v>
      </c>
    </row>
    <row r="107" spans="1:2" ht="12.75">
      <c r="A107">
        <v>4457</v>
      </c>
      <c r="B107" t="s">
        <v>681</v>
      </c>
    </row>
    <row r="108" spans="1:2" ht="12.75">
      <c r="A108">
        <v>4459</v>
      </c>
      <c r="B108" t="s">
        <v>682</v>
      </c>
    </row>
    <row r="109" spans="1:2" ht="12.75">
      <c r="A109">
        <v>4465</v>
      </c>
      <c r="B109" t="s">
        <v>683</v>
      </c>
    </row>
    <row r="110" spans="1:2" ht="12.75">
      <c r="A110">
        <v>4467</v>
      </c>
      <c r="B110" t="s">
        <v>684</v>
      </c>
    </row>
    <row r="111" spans="1:2" ht="12.75">
      <c r="A111">
        <v>4468</v>
      </c>
      <c r="B111" t="s">
        <v>598</v>
      </c>
    </row>
    <row r="112" spans="1:2" ht="12.75">
      <c r="A112">
        <v>4469</v>
      </c>
      <c r="B112" t="s">
        <v>685</v>
      </c>
    </row>
    <row r="113" spans="1:2" ht="12.75">
      <c r="A113">
        <v>5501</v>
      </c>
      <c r="B113" t="s">
        <v>512</v>
      </c>
    </row>
    <row r="114" spans="1:2" ht="12.75">
      <c r="A114">
        <v>5511</v>
      </c>
      <c r="B114" t="s">
        <v>686</v>
      </c>
    </row>
    <row r="115" spans="1:2" ht="12.75">
      <c r="A115">
        <v>5512</v>
      </c>
      <c r="B115" t="s">
        <v>687</v>
      </c>
    </row>
    <row r="116" spans="1:2" ht="12.75">
      <c r="A116">
        <v>5513</v>
      </c>
      <c r="B116" t="s">
        <v>688</v>
      </c>
    </row>
    <row r="117" spans="1:2" ht="12.75">
      <c r="A117">
        <v>5514</v>
      </c>
      <c r="B117" t="s">
        <v>689</v>
      </c>
    </row>
    <row r="118" spans="1:2" ht="12.75">
      <c r="A118">
        <v>5515</v>
      </c>
      <c r="B118" t="s">
        <v>690</v>
      </c>
    </row>
    <row r="119" spans="1:2" ht="12.75">
      <c r="A119">
        <v>5516</v>
      </c>
      <c r="B119" t="s">
        <v>691</v>
      </c>
    </row>
    <row r="120" spans="1:2" ht="12.75">
      <c r="A120">
        <v>5517</v>
      </c>
      <c r="B120" t="s">
        <v>692</v>
      </c>
    </row>
    <row r="121" spans="1:2" ht="12.75">
      <c r="A121">
        <v>5518</v>
      </c>
      <c r="B121" t="s">
        <v>693</v>
      </c>
    </row>
    <row r="122" spans="1:2" ht="12.75">
      <c r="A122">
        <v>5519</v>
      </c>
      <c r="B122" t="s">
        <v>694</v>
      </c>
    </row>
    <row r="123" spans="1:2" ht="12.75">
      <c r="A123">
        <v>5521</v>
      </c>
      <c r="B123" t="s">
        <v>695</v>
      </c>
    </row>
    <row r="124" spans="1:2" ht="12.75">
      <c r="A124">
        <v>5522</v>
      </c>
      <c r="B124" t="s">
        <v>696</v>
      </c>
    </row>
    <row r="125" spans="1:2" ht="12.75">
      <c r="A125">
        <v>5524</v>
      </c>
      <c r="B125" t="s">
        <v>697</v>
      </c>
    </row>
    <row r="126" spans="1:2" ht="12.75">
      <c r="A126">
        <v>5525</v>
      </c>
      <c r="B126" t="s">
        <v>698</v>
      </c>
    </row>
    <row r="127" spans="1:2" ht="12.75">
      <c r="A127">
        <v>5526</v>
      </c>
      <c r="B127" t="s">
        <v>699</v>
      </c>
    </row>
    <row r="128" spans="1:2" ht="12.75">
      <c r="A128">
        <v>5527</v>
      </c>
      <c r="B128" t="s">
        <v>700</v>
      </c>
    </row>
    <row r="129" spans="1:2" ht="12.75">
      <c r="A129">
        <v>5528</v>
      </c>
      <c r="B129" t="s">
        <v>701</v>
      </c>
    </row>
    <row r="130" spans="1:2" ht="12.75">
      <c r="A130">
        <v>5529</v>
      </c>
      <c r="B130" t="s">
        <v>702</v>
      </c>
    </row>
    <row r="131" spans="1:2" ht="12.75">
      <c r="A131">
        <v>5530</v>
      </c>
      <c r="B131" t="s">
        <v>703</v>
      </c>
    </row>
    <row r="132" spans="1:2" ht="12.75">
      <c r="A132">
        <v>5531</v>
      </c>
      <c r="B132" t="s">
        <v>704</v>
      </c>
    </row>
    <row r="133" spans="1:2" ht="12.75">
      <c r="A133">
        <v>5532</v>
      </c>
      <c r="B133" t="s">
        <v>705</v>
      </c>
    </row>
    <row r="134" spans="1:2" ht="12.75">
      <c r="A134">
        <v>5533</v>
      </c>
      <c r="B134" t="s">
        <v>706</v>
      </c>
    </row>
    <row r="135" spans="1:2" ht="12.75">
      <c r="A135">
        <v>5534</v>
      </c>
      <c r="B135" t="s">
        <v>707</v>
      </c>
    </row>
    <row r="136" spans="1:2" ht="12.75">
      <c r="A136">
        <v>5535</v>
      </c>
      <c r="B136" t="s">
        <v>708</v>
      </c>
    </row>
    <row r="137" spans="1:2" ht="12.75">
      <c r="A137">
        <v>5538</v>
      </c>
      <c r="B137" t="s">
        <v>709</v>
      </c>
    </row>
    <row r="138" spans="1:2" ht="12.75">
      <c r="A138">
        <v>5540</v>
      </c>
      <c r="B138" t="s">
        <v>710</v>
      </c>
    </row>
    <row r="139" spans="1:2" ht="12.75">
      <c r="A139">
        <v>5541</v>
      </c>
      <c r="B139" t="s">
        <v>711</v>
      </c>
    </row>
    <row r="140" spans="1:2" ht="12.75">
      <c r="A140">
        <v>5545</v>
      </c>
      <c r="B140" t="s">
        <v>712</v>
      </c>
    </row>
    <row r="141" spans="1:2" ht="12.75">
      <c r="A141">
        <v>5546</v>
      </c>
      <c r="B141" t="s">
        <v>713</v>
      </c>
    </row>
    <row r="142" spans="1:2" ht="12.75">
      <c r="A142">
        <v>5547</v>
      </c>
      <c r="B142" t="s">
        <v>714</v>
      </c>
    </row>
    <row r="143" spans="1:2" ht="12.75">
      <c r="A143">
        <v>5548</v>
      </c>
      <c r="B143" t="s">
        <v>715</v>
      </c>
    </row>
    <row r="144" spans="1:2" ht="12.75">
      <c r="A144">
        <v>5550</v>
      </c>
      <c r="B144" t="s">
        <v>716</v>
      </c>
    </row>
    <row r="145" spans="1:2" ht="12.75">
      <c r="A145">
        <v>5551</v>
      </c>
      <c r="B145" t="s">
        <v>717</v>
      </c>
    </row>
    <row r="146" spans="1:2" ht="12.75">
      <c r="A146">
        <v>5553</v>
      </c>
      <c r="B146" t="s">
        <v>718</v>
      </c>
    </row>
    <row r="147" spans="1:2" ht="12.75">
      <c r="A147">
        <v>5554</v>
      </c>
      <c r="B147" t="s">
        <v>719</v>
      </c>
    </row>
    <row r="148" spans="1:2" ht="12.75">
      <c r="A148">
        <v>5556</v>
      </c>
      <c r="B148" t="s">
        <v>720</v>
      </c>
    </row>
    <row r="149" spans="1:2" ht="12.75">
      <c r="A149">
        <v>5561</v>
      </c>
      <c r="B149" t="s">
        <v>721</v>
      </c>
    </row>
    <row r="150" spans="1:2" ht="12.75">
      <c r="A150">
        <v>5562</v>
      </c>
      <c r="B150" t="s">
        <v>722</v>
      </c>
    </row>
    <row r="151" spans="1:2" ht="12.75">
      <c r="A151">
        <v>5588</v>
      </c>
      <c r="B151" t="s">
        <v>598</v>
      </c>
    </row>
    <row r="152" spans="1:2" ht="12.75">
      <c r="A152">
        <v>5589</v>
      </c>
      <c r="B152" t="s">
        <v>723</v>
      </c>
    </row>
    <row r="153" spans="1:2" ht="12.75">
      <c r="A153">
        <v>6601</v>
      </c>
      <c r="B153" t="s">
        <v>724</v>
      </c>
    </row>
    <row r="154" spans="1:2" ht="12.75">
      <c r="A154">
        <v>6602</v>
      </c>
      <c r="B154" t="s">
        <v>725</v>
      </c>
    </row>
    <row r="155" spans="1:2" ht="12.75">
      <c r="A155">
        <v>6603</v>
      </c>
      <c r="B155" t="s">
        <v>726</v>
      </c>
    </row>
    <row r="156" spans="1:2" ht="12.75">
      <c r="A156">
        <v>6604</v>
      </c>
      <c r="B156" t="s">
        <v>727</v>
      </c>
    </row>
    <row r="157" spans="1:2" ht="12.75">
      <c r="A157">
        <v>6605</v>
      </c>
      <c r="B157" t="s">
        <v>728</v>
      </c>
    </row>
    <row r="158" spans="1:2" ht="12.75">
      <c r="A158">
        <v>6606</v>
      </c>
      <c r="B158" t="s">
        <v>729</v>
      </c>
    </row>
    <row r="159" spans="1:2" ht="12.75">
      <c r="A159">
        <v>6618</v>
      </c>
      <c r="B159" t="s">
        <v>598</v>
      </c>
    </row>
    <row r="160" spans="1:2" ht="12.75">
      <c r="A160">
        <v>6619</v>
      </c>
      <c r="B160" t="s">
        <v>730</v>
      </c>
    </row>
    <row r="161" spans="1:2" ht="12.75">
      <c r="A161">
        <v>6621</v>
      </c>
      <c r="B161" t="s">
        <v>731</v>
      </c>
    </row>
    <row r="162" spans="1:2" ht="12.75">
      <c r="A162">
        <v>6622</v>
      </c>
      <c r="B162" t="s">
        <v>732</v>
      </c>
    </row>
    <row r="163" spans="1:2" ht="12.75">
      <c r="A163">
        <v>6623</v>
      </c>
      <c r="B163" t="s">
        <v>733</v>
      </c>
    </row>
    <row r="164" spans="1:2" ht="12.75">
      <c r="A164">
        <v>6624</v>
      </c>
      <c r="B164" t="s">
        <v>734</v>
      </c>
    </row>
    <row r="165" spans="1:2" ht="12.75">
      <c r="A165">
        <v>6625</v>
      </c>
      <c r="B165" t="s">
        <v>735</v>
      </c>
    </row>
    <row r="166" spans="1:2" ht="12.75">
      <c r="A166">
        <v>6626</v>
      </c>
      <c r="B166" t="s">
        <v>736</v>
      </c>
    </row>
    <row r="167" spans="1:2" ht="12.75">
      <c r="A167">
        <v>6627</v>
      </c>
      <c r="B167" t="s">
        <v>737</v>
      </c>
    </row>
    <row r="168" spans="1:2" ht="12.75">
      <c r="A168">
        <v>6628</v>
      </c>
      <c r="B168" t="s">
        <v>598</v>
      </c>
    </row>
    <row r="169" spans="1:2" ht="12.75">
      <c r="A169">
        <v>6629</v>
      </c>
      <c r="B169" t="s">
        <v>738</v>
      </c>
    </row>
    <row r="170" spans="1:2" ht="12.75">
      <c r="A170">
        <v>7701</v>
      </c>
      <c r="B170" t="s">
        <v>739</v>
      </c>
    </row>
    <row r="171" spans="1:2" ht="12.75">
      <c r="A171">
        <v>7708</v>
      </c>
      <c r="B171" t="s">
        <v>598</v>
      </c>
    </row>
    <row r="172" spans="1:2" ht="12.75">
      <c r="A172">
        <v>7711</v>
      </c>
      <c r="B172" t="s">
        <v>740</v>
      </c>
    </row>
    <row r="173" spans="1:2" ht="12.75">
      <c r="A173">
        <v>7712</v>
      </c>
      <c r="B173" t="s">
        <v>741</v>
      </c>
    </row>
    <row r="174" spans="1:2" ht="12.75">
      <c r="A174">
        <v>7713</v>
      </c>
      <c r="B174" t="s">
        <v>742</v>
      </c>
    </row>
    <row r="175" spans="1:2" ht="12.75">
      <c r="A175">
        <v>7714</v>
      </c>
      <c r="B175" t="s">
        <v>743</v>
      </c>
    </row>
    <row r="176" spans="1:2" ht="12.75">
      <c r="A176">
        <v>7718</v>
      </c>
      <c r="B176" t="s">
        <v>598</v>
      </c>
    </row>
    <row r="177" spans="1:2" ht="12.75">
      <c r="A177">
        <v>7719</v>
      </c>
      <c r="B177" t="s">
        <v>744</v>
      </c>
    </row>
    <row r="178" spans="1:2" ht="12.75">
      <c r="A178">
        <v>7731</v>
      </c>
      <c r="B178" t="s">
        <v>745</v>
      </c>
    </row>
    <row r="179" spans="1:2" ht="12.75">
      <c r="A179">
        <v>7732</v>
      </c>
      <c r="B179" t="s">
        <v>746</v>
      </c>
    </row>
    <row r="180" spans="1:2" ht="12.75">
      <c r="A180">
        <v>7733</v>
      </c>
      <c r="B180" t="s">
        <v>747</v>
      </c>
    </row>
    <row r="181" spans="1:2" ht="12.75">
      <c r="A181">
        <v>7735</v>
      </c>
      <c r="B181" t="s">
        <v>748</v>
      </c>
    </row>
    <row r="182" spans="1:2" ht="12.75">
      <c r="A182">
        <v>7736</v>
      </c>
      <c r="B182" t="s">
        <v>749</v>
      </c>
    </row>
    <row r="183" spans="1:2" ht="12.75">
      <c r="A183">
        <v>7737</v>
      </c>
      <c r="B183" t="s">
        <v>750</v>
      </c>
    </row>
    <row r="184" spans="1:2" ht="12.75">
      <c r="A184">
        <v>7738</v>
      </c>
      <c r="B184" t="s">
        <v>751</v>
      </c>
    </row>
    <row r="185" spans="1:2" ht="12.75">
      <c r="A185">
        <v>7739</v>
      </c>
      <c r="B185" t="s">
        <v>752</v>
      </c>
    </row>
    <row r="186" spans="1:2" ht="12.75">
      <c r="A186">
        <v>7740</v>
      </c>
      <c r="B186" t="s">
        <v>753</v>
      </c>
    </row>
    <row r="187" spans="1:2" ht="12.75">
      <c r="A187">
        <v>7741</v>
      </c>
      <c r="B187" t="s">
        <v>754</v>
      </c>
    </row>
    <row r="188" spans="1:2" ht="12.75">
      <c r="A188">
        <v>7742</v>
      </c>
      <c r="B188" t="s">
        <v>755</v>
      </c>
    </row>
    <row r="189" spans="1:2" ht="12.75">
      <c r="A189">
        <v>7743</v>
      </c>
      <c r="B189" t="s">
        <v>756</v>
      </c>
    </row>
    <row r="190" spans="1:2" ht="12.75">
      <c r="A190">
        <v>7744</v>
      </c>
      <c r="B190" t="s">
        <v>757</v>
      </c>
    </row>
    <row r="191" spans="1:2" ht="12.75">
      <c r="A191">
        <v>7745</v>
      </c>
      <c r="B191" t="s">
        <v>758</v>
      </c>
    </row>
    <row r="192" spans="1:2" ht="12.75">
      <c r="A192">
        <v>7746</v>
      </c>
      <c r="B192" t="s">
        <v>759</v>
      </c>
    </row>
    <row r="193" spans="1:2" ht="12.75">
      <c r="A193">
        <v>7747</v>
      </c>
      <c r="B193" t="s">
        <v>760</v>
      </c>
    </row>
    <row r="194" spans="1:2" ht="12.75">
      <c r="A194">
        <v>7748</v>
      </c>
      <c r="B194" t="s">
        <v>761</v>
      </c>
    </row>
    <row r="195" spans="1:2" ht="12.75">
      <c r="A195">
        <v>7751</v>
      </c>
      <c r="B195" t="s">
        <v>762</v>
      </c>
    </row>
    <row r="196" spans="1:2" ht="12.75">
      <c r="A196">
        <v>7752</v>
      </c>
      <c r="B196" t="s">
        <v>763</v>
      </c>
    </row>
    <row r="197" spans="1:2" ht="12.75">
      <c r="A197">
        <v>7755</v>
      </c>
      <c r="B197" t="s">
        <v>764</v>
      </c>
    </row>
    <row r="198" spans="1:2" ht="12.75">
      <c r="A198">
        <v>7758</v>
      </c>
      <c r="B198" t="s">
        <v>598</v>
      </c>
    </row>
    <row r="199" spans="1:2" ht="12.75">
      <c r="A199">
        <v>7759</v>
      </c>
      <c r="B199" t="s">
        <v>765</v>
      </c>
    </row>
    <row r="200" spans="1:2" ht="12.75">
      <c r="A200">
        <v>7761</v>
      </c>
      <c r="B200" t="s">
        <v>766</v>
      </c>
    </row>
    <row r="201" spans="1:2" ht="12.75">
      <c r="A201">
        <v>7762</v>
      </c>
      <c r="B201" t="s">
        <v>767</v>
      </c>
    </row>
    <row r="202" spans="1:2" ht="12.75">
      <c r="A202">
        <v>7768</v>
      </c>
      <c r="B202" t="s">
        <v>598</v>
      </c>
    </row>
    <row r="203" spans="1:2" ht="12.75">
      <c r="A203">
        <v>8801</v>
      </c>
      <c r="B203" t="s">
        <v>768</v>
      </c>
    </row>
    <row r="204" spans="1:2" ht="12.75">
      <c r="A204">
        <v>8802</v>
      </c>
      <c r="B204" t="s">
        <v>769</v>
      </c>
    </row>
    <row r="205" spans="1:2" ht="12.75">
      <c r="A205">
        <v>8803</v>
      </c>
      <c r="B205" t="s">
        <v>770</v>
      </c>
    </row>
    <row r="206" spans="1:2" ht="12.75">
      <c r="A206">
        <v>8804</v>
      </c>
      <c r="B206" t="s">
        <v>771</v>
      </c>
    </row>
    <row r="207" spans="1:2" ht="12.75">
      <c r="A207">
        <v>8805</v>
      </c>
      <c r="B207" t="s">
        <v>772</v>
      </c>
    </row>
    <row r="208" spans="1:2" ht="12.75">
      <c r="A208">
        <v>8807</v>
      </c>
      <c r="B208" t="s">
        <v>598</v>
      </c>
    </row>
    <row r="209" spans="1:2" ht="12.75">
      <c r="A209">
        <v>8808</v>
      </c>
      <c r="B209" t="s">
        <v>773</v>
      </c>
    </row>
    <row r="210" spans="1:2" ht="12.75">
      <c r="A210">
        <v>8809</v>
      </c>
      <c r="B210" t="s">
        <v>774</v>
      </c>
    </row>
    <row r="211" spans="1:2" ht="12.75">
      <c r="A211">
        <v>8811</v>
      </c>
      <c r="B211" t="s">
        <v>775</v>
      </c>
    </row>
    <row r="212" spans="1:2" ht="12.75">
      <c r="A212">
        <v>8813</v>
      </c>
      <c r="B212" t="s">
        <v>776</v>
      </c>
    </row>
    <row r="213" spans="1:2" ht="12.75">
      <c r="A213">
        <v>8814</v>
      </c>
      <c r="B213" t="s">
        <v>777</v>
      </c>
    </row>
    <row r="214" spans="1:2" ht="12.75">
      <c r="A214">
        <v>8815</v>
      </c>
      <c r="B214" t="s">
        <v>778</v>
      </c>
    </row>
    <row r="215" spans="1:2" ht="12.75">
      <c r="A215">
        <v>8816</v>
      </c>
      <c r="B215" t="s">
        <v>779</v>
      </c>
    </row>
    <row r="216" spans="1:2" ht="12.75">
      <c r="A216">
        <v>8817</v>
      </c>
      <c r="B216" t="s">
        <v>780</v>
      </c>
    </row>
    <row r="217" spans="1:2" ht="12.75">
      <c r="A217">
        <v>8821</v>
      </c>
      <c r="B217" t="s">
        <v>781</v>
      </c>
    </row>
    <row r="218" spans="1:2" ht="12.75">
      <c r="A218">
        <v>8824</v>
      </c>
      <c r="B218" t="s">
        <v>782</v>
      </c>
    </row>
    <row r="219" spans="1:2" ht="12.75">
      <c r="A219">
        <v>8825</v>
      </c>
      <c r="B219" t="s">
        <v>783</v>
      </c>
    </row>
    <row r="220" spans="1:2" ht="12.75">
      <c r="A220">
        <v>8826</v>
      </c>
      <c r="B220" t="s">
        <v>784</v>
      </c>
    </row>
    <row r="221" spans="1:2" ht="12.75">
      <c r="A221">
        <v>8827</v>
      </c>
      <c r="B221" t="s">
        <v>785</v>
      </c>
    </row>
    <row r="222" spans="1:2" ht="12.75">
      <c r="A222">
        <v>8828</v>
      </c>
      <c r="B222" t="s">
        <v>598</v>
      </c>
    </row>
    <row r="223" spans="1:2" ht="12.75">
      <c r="A223">
        <v>8829</v>
      </c>
      <c r="B223" t="s">
        <v>786</v>
      </c>
    </row>
    <row r="224" spans="1:2" ht="12.75">
      <c r="A224">
        <v>8831</v>
      </c>
      <c r="B224" t="s">
        <v>787</v>
      </c>
    </row>
    <row r="225" spans="1:2" ht="12.75">
      <c r="A225">
        <v>8832</v>
      </c>
      <c r="B225" t="s">
        <v>788</v>
      </c>
    </row>
    <row r="226" spans="1:2" ht="12.75">
      <c r="A226">
        <v>8833</v>
      </c>
      <c r="B226" t="s">
        <v>789</v>
      </c>
    </row>
    <row r="227" spans="1:2" ht="12.75">
      <c r="A227">
        <v>8834</v>
      </c>
      <c r="B227" t="s">
        <v>790</v>
      </c>
    </row>
    <row r="228" spans="1:2" ht="12.75">
      <c r="A228">
        <v>8835</v>
      </c>
      <c r="B228" t="s">
        <v>791</v>
      </c>
    </row>
    <row r="229" spans="1:2" ht="12.75">
      <c r="A229">
        <v>8836</v>
      </c>
      <c r="B229" t="s">
        <v>792</v>
      </c>
    </row>
    <row r="230" spans="1:2" ht="12.75">
      <c r="A230">
        <v>8837</v>
      </c>
      <c r="B230" t="s">
        <v>793</v>
      </c>
    </row>
    <row r="231" spans="1:2" ht="12.75">
      <c r="A231">
        <v>8838</v>
      </c>
      <c r="B231" t="s">
        <v>794</v>
      </c>
    </row>
    <row r="232" spans="1:2" ht="12.75">
      <c r="A232">
        <v>8839</v>
      </c>
      <c r="B232" t="s">
        <v>795</v>
      </c>
    </row>
    <row r="233" spans="1:2" ht="12.75">
      <c r="A233">
        <v>8845</v>
      </c>
      <c r="B233" t="s">
        <v>796</v>
      </c>
    </row>
    <row r="234" spans="1:2" ht="12.75">
      <c r="A234">
        <v>8848</v>
      </c>
      <c r="B234" t="s">
        <v>598</v>
      </c>
    </row>
    <row r="235" spans="1:2" ht="12.75">
      <c r="A235">
        <v>8849</v>
      </c>
      <c r="B235" t="s">
        <v>797</v>
      </c>
    </row>
    <row r="236" spans="1:2" ht="12.75">
      <c r="A236">
        <v>8851</v>
      </c>
      <c r="B236" t="s">
        <v>798</v>
      </c>
    </row>
    <row r="237" spans="1:2" ht="12.75">
      <c r="A237">
        <v>8852</v>
      </c>
      <c r="B237" t="s">
        <v>799</v>
      </c>
    </row>
    <row r="238" spans="1:2" ht="12.75">
      <c r="A238">
        <v>8853</v>
      </c>
      <c r="B238" t="s">
        <v>598</v>
      </c>
    </row>
    <row r="239" spans="1:2" ht="12.75">
      <c r="A239">
        <v>8855</v>
      </c>
      <c r="B239" t="s">
        <v>800</v>
      </c>
    </row>
    <row r="240" spans="1:2" ht="12.75">
      <c r="A240">
        <v>8858</v>
      </c>
      <c r="B240" t="s">
        <v>801</v>
      </c>
    </row>
    <row r="241" spans="1:2" ht="12.75">
      <c r="A241">
        <v>8859</v>
      </c>
      <c r="B241" t="s">
        <v>802</v>
      </c>
    </row>
    <row r="242" spans="1:2" ht="12.75">
      <c r="A242">
        <v>8861</v>
      </c>
      <c r="B242" t="s">
        <v>803</v>
      </c>
    </row>
    <row r="243" spans="1:2" ht="12.75">
      <c r="A243">
        <v>8862</v>
      </c>
      <c r="B243" t="s">
        <v>804</v>
      </c>
    </row>
    <row r="244" spans="1:2" ht="12.75">
      <c r="A244">
        <v>8863</v>
      </c>
      <c r="B244" t="s">
        <v>805</v>
      </c>
    </row>
    <row r="245" spans="1:2" ht="12.75">
      <c r="A245">
        <v>8864</v>
      </c>
      <c r="B245" t="s">
        <v>598</v>
      </c>
    </row>
    <row r="246" spans="1:2" ht="12.75">
      <c r="A246">
        <v>8865</v>
      </c>
      <c r="B246" t="s">
        <v>806</v>
      </c>
    </row>
    <row r="247" spans="1:2" ht="12.75">
      <c r="A247">
        <v>8866</v>
      </c>
      <c r="B247" t="s">
        <v>807</v>
      </c>
    </row>
    <row r="248" spans="1:2" ht="12.75">
      <c r="A248">
        <v>8867</v>
      </c>
      <c r="B248" t="s">
        <v>808</v>
      </c>
    </row>
    <row r="249" spans="1:2" ht="12.75">
      <c r="A249">
        <v>8868</v>
      </c>
      <c r="B249" t="s">
        <v>809</v>
      </c>
    </row>
    <row r="250" spans="1:2" ht="12.75">
      <c r="A250">
        <v>8869</v>
      </c>
      <c r="B250" t="s">
        <v>810</v>
      </c>
    </row>
    <row r="251" spans="1:2" ht="12.75">
      <c r="A251">
        <v>8871</v>
      </c>
      <c r="B251" t="s">
        <v>811</v>
      </c>
    </row>
    <row r="252" spans="1:2" ht="12.75">
      <c r="A252">
        <v>8872</v>
      </c>
      <c r="B252" t="s">
        <v>812</v>
      </c>
    </row>
    <row r="253" spans="1:2" ht="12.75">
      <c r="A253">
        <v>8873</v>
      </c>
      <c r="B253" t="s">
        <v>813</v>
      </c>
    </row>
    <row r="254" spans="1:2" ht="12.75">
      <c r="A254">
        <v>8875</v>
      </c>
      <c r="B254" t="s">
        <v>814</v>
      </c>
    </row>
    <row r="255" spans="1:2" ht="12.75">
      <c r="A255">
        <v>8876</v>
      </c>
      <c r="B255" t="s">
        <v>815</v>
      </c>
    </row>
    <row r="256" spans="1:2" ht="12.75">
      <c r="A256">
        <v>8877</v>
      </c>
      <c r="B256" t="s">
        <v>816</v>
      </c>
    </row>
    <row r="257" spans="1:2" ht="12.75">
      <c r="A257">
        <v>8878</v>
      </c>
      <c r="B257" t="s">
        <v>817</v>
      </c>
    </row>
    <row r="258" spans="1:2" ht="12.75">
      <c r="A258">
        <v>8885</v>
      </c>
      <c r="B258" t="s">
        <v>818</v>
      </c>
    </row>
    <row r="259" spans="1:2" ht="12.75">
      <c r="A259">
        <v>8888</v>
      </c>
      <c r="B259" t="s">
        <v>819</v>
      </c>
    </row>
    <row r="260" spans="1:2" ht="12.75">
      <c r="A260">
        <v>8897</v>
      </c>
      <c r="B260" t="s">
        <v>598</v>
      </c>
    </row>
    <row r="261" spans="1:2" ht="12.75">
      <c r="A261">
        <v>8898</v>
      </c>
      <c r="B261" t="s">
        <v>820</v>
      </c>
    </row>
    <row r="262" spans="1:2" ht="12.75">
      <c r="A262">
        <v>9910</v>
      </c>
      <c r="B262" t="s">
        <v>821</v>
      </c>
    </row>
    <row r="263" spans="1:2" ht="12.75">
      <c r="A263">
        <v>9997</v>
      </c>
      <c r="B263" t="s">
        <v>822</v>
      </c>
    </row>
    <row r="264" spans="1:2" ht="12.75">
      <c r="A264">
        <v>9998</v>
      </c>
      <c r="B264" t="s">
        <v>823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pc456</cp:lastModifiedBy>
  <cp:lastPrinted>2014-02-07T08:41:56Z</cp:lastPrinted>
  <dcterms:created xsi:type="dcterms:W3CDTF">1997-12-10T11:54:07Z</dcterms:created>
  <dcterms:modified xsi:type="dcterms:W3CDTF">2014-02-25T14:28:24Z</dcterms:modified>
  <cp:category/>
  <cp:version/>
  <cp:contentType/>
  <cp:contentStatus/>
</cp:coreProperties>
</file>